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0.5\Pagina\phocadownload\Planificación\"/>
    </mc:Choice>
  </mc:AlternateContent>
  <bookViews>
    <workbookView xWindow="0" yWindow="0" windowWidth="28800" windowHeight="12330" firstSheet="2" activeTab="6"/>
  </bookViews>
  <sheets>
    <sheet name="PEM 2016-2020" sheetId="1" r:id="rId1"/>
    <sheet name="LINEAS POR EJES" sheetId="4" r:id="rId2"/>
    <sheet name="ALCANCE RELATIVO METAS PAO" sheetId="13" r:id="rId3"/>
    <sheet name="INVERSION ESPECIFICA" sheetId="7" r:id="rId4"/>
    <sheet name="INVERSION TOTAL" sheetId="14" r:id="rId5"/>
    <sheet name="INVERSION EJES" sheetId="6" r:id="rId6"/>
    <sheet name="HISTORICO, ESTIMACIONES RECAUDA" sheetId="10" r:id="rId7"/>
    <sheet name="RECAUDACION ACTUAL" sheetId="11" r:id="rId8"/>
    <sheet name="PROYECTOS NO EJECUTADOS" sheetId="15" r:id="rId9"/>
  </sheets>
  <externalReferences>
    <externalReference r:id="rId10"/>
    <externalReference r:id="rId11"/>
    <externalReference r:id="rId12"/>
    <externalReference r:id="rId13"/>
    <externalReference r:id="rId14"/>
    <externalReference r:id="rId15"/>
    <externalReference r:id="rId16"/>
  </externalReferences>
  <calcPr calcId="162913"/>
</workbook>
</file>

<file path=xl/calcChain.xml><?xml version="1.0" encoding="utf-8"?>
<calcChain xmlns="http://schemas.openxmlformats.org/spreadsheetml/2006/main">
  <c r="U12" i="4" l="1"/>
  <c r="T11" i="4"/>
  <c r="R11" i="4"/>
  <c r="S11" i="4"/>
  <c r="T10" i="4"/>
  <c r="S10" i="4"/>
  <c r="T9" i="4"/>
  <c r="S9" i="4"/>
  <c r="R9" i="4"/>
  <c r="T8" i="4"/>
  <c r="S8" i="4"/>
  <c r="R8" i="4"/>
  <c r="T7" i="4"/>
  <c r="S7" i="4"/>
  <c r="R7" i="4"/>
  <c r="T6" i="4"/>
  <c r="S6" i="4"/>
  <c r="R6" i="4"/>
  <c r="S5" i="4"/>
  <c r="S12" i="4" s="1"/>
  <c r="R5" i="4"/>
  <c r="V5" i="4" s="1"/>
  <c r="T5" i="4"/>
  <c r="V8" i="4"/>
  <c r="T4" i="4"/>
  <c r="T12" i="4" s="1"/>
  <c r="S4" i="4"/>
  <c r="R4" i="4"/>
  <c r="R12" i="4" s="1"/>
  <c r="R10" i="4"/>
  <c r="N12" i="4"/>
  <c r="M12" i="4"/>
  <c r="L12" i="4"/>
  <c r="N11" i="4"/>
  <c r="M11" i="4"/>
  <c r="N10" i="4"/>
  <c r="M10" i="4"/>
  <c r="N9" i="4"/>
  <c r="M9" i="4"/>
  <c r="L9" i="4"/>
  <c r="N8" i="4"/>
  <c r="M8" i="4"/>
  <c r="L8" i="4"/>
  <c r="N7" i="4"/>
  <c r="M7" i="4"/>
  <c r="L7" i="4"/>
  <c r="N6" i="4"/>
  <c r="M6" i="4"/>
  <c r="L6" i="4"/>
  <c r="O5" i="4"/>
  <c r="N5" i="4"/>
  <c r="M5" i="4"/>
  <c r="L5" i="4"/>
  <c r="I12" i="4"/>
  <c r="H12" i="4"/>
  <c r="G12" i="4"/>
  <c r="I11" i="4"/>
  <c r="H11" i="4"/>
  <c r="I10" i="4"/>
  <c r="H10" i="4"/>
  <c r="I9" i="4"/>
  <c r="H9" i="4"/>
  <c r="I8" i="4"/>
  <c r="H8" i="4"/>
  <c r="I7" i="4"/>
  <c r="H7" i="4"/>
  <c r="I6" i="4"/>
  <c r="H6" i="4"/>
  <c r="J5" i="4"/>
  <c r="I5" i="4"/>
  <c r="H5" i="4"/>
  <c r="G5" i="4"/>
  <c r="D12" i="4"/>
  <c r="C12" i="4"/>
  <c r="D11" i="4"/>
  <c r="C11" i="4"/>
  <c r="D10" i="4"/>
  <c r="C10" i="4"/>
  <c r="D9" i="4"/>
  <c r="C9" i="4"/>
  <c r="D8" i="4"/>
  <c r="C8" i="4"/>
  <c r="D7" i="4"/>
  <c r="C7" i="4"/>
  <c r="D6" i="4"/>
  <c r="C6" i="4"/>
  <c r="E5" i="4"/>
  <c r="D5" i="4"/>
  <c r="C5" i="4"/>
  <c r="B5" i="4"/>
  <c r="L10" i="4"/>
  <c r="O6" i="4"/>
  <c r="I343" i="1"/>
  <c r="I342" i="1"/>
  <c r="I341" i="1"/>
  <c r="I340" i="1"/>
  <c r="G338" i="1"/>
  <c r="C338" i="1"/>
  <c r="I307" i="1"/>
  <c r="I306" i="1"/>
  <c r="I305" i="1"/>
  <c r="I304" i="1"/>
  <c r="G302" i="1"/>
  <c r="C302" i="1"/>
  <c r="I279" i="1"/>
  <c r="I278" i="1"/>
  <c r="G275" i="1"/>
  <c r="C275" i="1"/>
  <c r="I246" i="1"/>
  <c r="I245" i="1"/>
  <c r="I244" i="1"/>
  <c r="I243" i="1"/>
  <c r="G241" i="1"/>
  <c r="C241" i="1"/>
  <c r="I198" i="1"/>
  <c r="I197" i="1"/>
  <c r="I196" i="1"/>
  <c r="I195" i="1"/>
  <c r="G193" i="1"/>
  <c r="C193" i="1"/>
  <c r="I150" i="1"/>
  <c r="I149" i="1"/>
  <c r="I148" i="1"/>
  <c r="I147" i="1"/>
  <c r="G145" i="1"/>
  <c r="C145" i="1"/>
  <c r="I134" i="1"/>
  <c r="I133" i="1"/>
  <c r="I132" i="1"/>
  <c r="G130" i="1"/>
  <c r="D134" i="1"/>
  <c r="D133" i="1"/>
  <c r="D132" i="1"/>
  <c r="C130" i="1"/>
  <c r="D111" i="1"/>
  <c r="D110" i="1"/>
  <c r="D109" i="1"/>
  <c r="D108" i="1"/>
  <c r="C106" i="1"/>
  <c r="I111" i="1"/>
  <c r="I110" i="1"/>
  <c r="I109" i="1"/>
  <c r="I108" i="1"/>
  <c r="G106" i="1"/>
  <c r="V4" i="4" l="1"/>
  <c r="V7" i="4"/>
  <c r="V11" i="4"/>
  <c r="V10" i="4"/>
  <c r="V9" i="4"/>
  <c r="V6" i="4"/>
  <c r="B49" i="14"/>
  <c r="A49" i="14"/>
  <c r="B59" i="14"/>
  <c r="B58" i="14"/>
  <c r="A58" i="14"/>
  <c r="B57" i="14"/>
  <c r="A57" i="14"/>
  <c r="B56" i="14"/>
  <c r="A56" i="14"/>
  <c r="B55" i="14"/>
  <c r="A55" i="14"/>
  <c r="B54" i="14"/>
  <c r="A54" i="14"/>
  <c r="B53" i="14"/>
  <c r="A53" i="14"/>
  <c r="B52" i="14"/>
  <c r="A52" i="14"/>
  <c r="B51" i="14"/>
  <c r="A50" i="14"/>
  <c r="A51" i="14"/>
  <c r="B50" i="14"/>
  <c r="B48" i="14"/>
  <c r="A48" i="14"/>
  <c r="B47" i="14"/>
  <c r="A47" i="14"/>
  <c r="B46" i="14"/>
  <c r="A46" i="14"/>
  <c r="B45" i="14"/>
  <c r="A45" i="14"/>
  <c r="B44" i="14"/>
  <c r="A44" i="14"/>
  <c r="B43" i="14"/>
  <c r="A43" i="14"/>
  <c r="B42" i="14"/>
  <c r="A42" i="14"/>
  <c r="B41" i="14"/>
  <c r="A41" i="14"/>
  <c r="B39" i="14"/>
  <c r="A39" i="14"/>
  <c r="B38" i="14"/>
  <c r="A38" i="14"/>
  <c r="B37" i="14"/>
  <c r="A37" i="14"/>
  <c r="B36" i="14"/>
  <c r="A36" i="14"/>
  <c r="B35" i="14"/>
  <c r="A35" i="14"/>
  <c r="B34" i="14"/>
  <c r="A34" i="14"/>
  <c r="B33" i="14"/>
  <c r="A33" i="14"/>
  <c r="B32" i="14"/>
  <c r="A32" i="14"/>
  <c r="B31" i="14"/>
  <c r="A31" i="14"/>
  <c r="B30" i="14"/>
  <c r="A30" i="14"/>
  <c r="B29" i="14"/>
  <c r="A29" i="14"/>
  <c r="B28" i="14"/>
  <c r="A28" i="14"/>
  <c r="B27" i="14"/>
  <c r="A27" i="14"/>
  <c r="B26" i="14"/>
  <c r="A26" i="14"/>
  <c r="B25" i="14"/>
  <c r="A25" i="14"/>
  <c r="B24" i="14"/>
  <c r="A24" i="14"/>
  <c r="B23" i="14"/>
  <c r="A23" i="14"/>
  <c r="B22" i="14"/>
  <c r="A22" i="14"/>
  <c r="B21" i="14"/>
  <c r="A21" i="14"/>
  <c r="B20" i="14"/>
  <c r="A20" i="14"/>
  <c r="B19" i="14"/>
  <c r="A19" i="14"/>
  <c r="B18" i="14"/>
  <c r="A18" i="14"/>
  <c r="B17" i="14"/>
  <c r="A17" i="14"/>
  <c r="B16" i="14"/>
  <c r="A16" i="14"/>
  <c r="B15" i="14"/>
  <c r="A15" i="14"/>
  <c r="B14" i="14"/>
  <c r="A14" i="14"/>
  <c r="B13" i="14"/>
  <c r="B12" i="14"/>
  <c r="A12" i="14"/>
  <c r="A13" i="14"/>
  <c r="B11" i="14"/>
  <c r="A11" i="14"/>
  <c r="B10" i="14"/>
  <c r="A10" i="14"/>
  <c r="B9" i="14"/>
  <c r="A9" i="14"/>
  <c r="B8" i="14"/>
  <c r="A8" i="14"/>
  <c r="B7" i="14"/>
  <c r="A7" i="14"/>
  <c r="B6" i="14"/>
  <c r="A6" i="14"/>
  <c r="B5" i="14"/>
  <c r="A5" i="14"/>
  <c r="B4" i="14"/>
  <c r="A4" i="14"/>
  <c r="B3" i="14"/>
  <c r="A3" i="14"/>
  <c r="V12" i="4" l="1"/>
  <c r="D21" i="14"/>
  <c r="G6" i="11" l="1"/>
  <c r="F8" i="11"/>
  <c r="F9" i="11"/>
  <c r="F6" i="11"/>
  <c r="G5" i="11"/>
  <c r="F5" i="11"/>
  <c r="F12" i="13" l="1"/>
  <c r="K7" i="10" l="1"/>
  <c r="D7" i="11" s="1"/>
  <c r="F7" i="11" s="1"/>
  <c r="G7" i="11" s="1"/>
  <c r="G8" i="11" s="1"/>
  <c r="K6" i="10" l="1"/>
  <c r="K10" i="10" s="1"/>
  <c r="K11" i="10" s="1"/>
  <c r="D27" i="6" l="1"/>
  <c r="D26" i="6"/>
  <c r="D25" i="6"/>
  <c r="D24" i="6"/>
  <c r="D23" i="6"/>
  <c r="D22" i="6"/>
  <c r="D21" i="6"/>
  <c r="D20" i="6"/>
  <c r="D11" i="6"/>
  <c r="D9" i="6"/>
  <c r="D8" i="6"/>
  <c r="D4" i="6"/>
  <c r="D7" i="6"/>
  <c r="D5" i="6"/>
  <c r="H39" i="14" l="1"/>
  <c r="G39" i="14"/>
  <c r="H38" i="14"/>
  <c r="G38" i="14"/>
  <c r="H37" i="14"/>
  <c r="G37" i="14"/>
  <c r="H36" i="14"/>
  <c r="G36" i="14"/>
  <c r="H35" i="14"/>
  <c r="G35" i="14"/>
  <c r="H34" i="14"/>
  <c r="H33" i="14"/>
  <c r="G33" i="14"/>
  <c r="H32" i="14"/>
  <c r="G32" i="14"/>
  <c r="H31" i="14"/>
  <c r="G31" i="14"/>
  <c r="H30" i="14"/>
  <c r="G30" i="14"/>
  <c r="H29" i="14"/>
  <c r="G29" i="14"/>
  <c r="H28" i="14"/>
  <c r="G28" i="14"/>
  <c r="H27" i="14"/>
  <c r="G27" i="14"/>
  <c r="H26" i="14"/>
  <c r="G26" i="14"/>
  <c r="H25" i="14"/>
  <c r="G25" i="14"/>
  <c r="H24" i="14"/>
  <c r="G24" i="14"/>
  <c r="H23" i="14"/>
  <c r="H22" i="14"/>
  <c r="H21" i="14"/>
  <c r="G21" i="14"/>
  <c r="H20" i="14"/>
  <c r="G20" i="14"/>
  <c r="H19" i="14"/>
  <c r="G19" i="14"/>
  <c r="H18" i="14"/>
  <c r="H17" i="14"/>
  <c r="G17" i="14"/>
  <c r="H16" i="14"/>
  <c r="G16" i="14"/>
  <c r="H15" i="14"/>
  <c r="G15" i="14"/>
  <c r="H14" i="14"/>
  <c r="G14" i="14"/>
  <c r="H13" i="14"/>
  <c r="G13" i="14"/>
  <c r="H12" i="14"/>
  <c r="G12" i="14"/>
  <c r="H11" i="14"/>
  <c r="H10" i="14"/>
  <c r="H9" i="14"/>
  <c r="G9" i="14"/>
  <c r="H8" i="14"/>
  <c r="G8" i="14"/>
  <c r="H7" i="14"/>
  <c r="G7" i="14"/>
  <c r="H6" i="14"/>
  <c r="G6" i="14"/>
  <c r="H5" i="14"/>
  <c r="G5" i="14"/>
  <c r="H4" i="14"/>
  <c r="G4" i="14"/>
  <c r="H3" i="14"/>
  <c r="H40" i="14" l="1"/>
  <c r="K24" i="7"/>
  <c r="K111" i="7"/>
  <c r="J111" i="7"/>
  <c r="K110" i="7"/>
  <c r="J110" i="7"/>
  <c r="K109" i="7"/>
  <c r="J109" i="7"/>
  <c r="K108" i="7"/>
  <c r="J108" i="7"/>
  <c r="K107" i="7"/>
  <c r="J107" i="7"/>
  <c r="K106" i="7"/>
  <c r="K105" i="7"/>
  <c r="J105" i="7"/>
  <c r="K104" i="7"/>
  <c r="J104" i="7"/>
  <c r="K103" i="7"/>
  <c r="J103" i="7"/>
  <c r="K102" i="7"/>
  <c r="J102" i="7"/>
  <c r="K101" i="7"/>
  <c r="J101" i="7"/>
  <c r="K100" i="7"/>
  <c r="J100" i="7"/>
  <c r="K99" i="7"/>
  <c r="J99" i="7"/>
  <c r="K98" i="7"/>
  <c r="J98" i="7"/>
  <c r="K97" i="7"/>
  <c r="J97" i="7"/>
  <c r="K96" i="7"/>
  <c r="J96" i="7"/>
  <c r="K95" i="7"/>
  <c r="K112" i="7" s="1"/>
  <c r="K87" i="7"/>
  <c r="K86" i="7"/>
  <c r="K89" i="7" s="1"/>
  <c r="J86" i="7"/>
  <c r="K77" i="7"/>
  <c r="K79" i="7" s="1"/>
  <c r="J77" i="7"/>
  <c r="K53" i="7"/>
  <c r="J53" i="7"/>
  <c r="K52" i="7"/>
  <c r="K51" i="7"/>
  <c r="J51" i="7"/>
  <c r="K50" i="7"/>
  <c r="J50" i="7"/>
  <c r="K49" i="7"/>
  <c r="J49" i="7"/>
  <c r="K48" i="7"/>
  <c r="J48" i="7"/>
  <c r="K47" i="7"/>
  <c r="J47" i="7"/>
  <c r="K36" i="7"/>
  <c r="J36" i="7"/>
  <c r="K35" i="7"/>
  <c r="K38" i="7" s="1"/>
  <c r="K23" i="7"/>
  <c r="K25" i="7" s="1"/>
  <c r="J23" i="7"/>
  <c r="K16" i="7"/>
  <c r="J16" i="7"/>
  <c r="K15" i="7"/>
  <c r="J15" i="7"/>
  <c r="K14" i="7"/>
  <c r="K17" i="7" s="1"/>
  <c r="J14" i="7"/>
  <c r="K6" i="7"/>
  <c r="J6" i="7"/>
  <c r="K5" i="7"/>
  <c r="J5" i="7"/>
  <c r="K4" i="7"/>
  <c r="K8" i="7" s="1"/>
  <c r="K54" i="7" l="1"/>
  <c r="F11" i="13"/>
  <c r="G74" i="15" l="1"/>
  <c r="G61" i="15"/>
  <c r="A65" i="15"/>
  <c r="A66" i="15"/>
  <c r="A67" i="15"/>
  <c r="A68" i="15" s="1"/>
  <c r="A69" i="15" s="1"/>
  <c r="A70" i="15" s="1"/>
  <c r="A71" i="15" s="1"/>
  <c r="A72" i="15" s="1"/>
  <c r="A64" i="15"/>
  <c r="A5" i="15"/>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4" i="15"/>
  <c r="D72" i="15"/>
  <c r="D71" i="15"/>
  <c r="D70" i="15"/>
  <c r="D69" i="15"/>
  <c r="D68" i="15"/>
  <c r="D67" i="15"/>
  <c r="D66" i="15"/>
  <c r="D65" i="15"/>
  <c r="D64" i="15"/>
  <c r="D61" i="15"/>
  <c r="D60" i="15"/>
  <c r="D59" i="15"/>
  <c r="D58" i="15"/>
  <c r="D57" i="15"/>
  <c r="D56" i="15"/>
  <c r="D55" i="15"/>
  <c r="D54" i="15"/>
  <c r="D53" i="15"/>
  <c r="D52" i="15"/>
  <c r="D51" i="15"/>
  <c r="D50" i="15"/>
  <c r="D49" i="15"/>
  <c r="D48" i="15"/>
  <c r="D47" i="15"/>
  <c r="D46" i="15"/>
  <c r="D45" i="15"/>
  <c r="D44" i="15"/>
  <c r="D43" i="15"/>
  <c r="D42" i="15"/>
  <c r="D41" i="15"/>
  <c r="D40" i="15"/>
  <c r="D39" i="15"/>
  <c r="D38" i="15"/>
  <c r="D37" i="15"/>
  <c r="D36" i="15"/>
  <c r="D35" i="15"/>
  <c r="D34" i="15"/>
  <c r="D33" i="15"/>
  <c r="D32" i="15"/>
  <c r="D31" i="15"/>
  <c r="D30" i="15"/>
  <c r="D29" i="15"/>
  <c r="D28" i="15"/>
  <c r="D27" i="15"/>
  <c r="D26" i="15"/>
  <c r="D25" i="15"/>
  <c r="D24" i="15"/>
  <c r="D22" i="15"/>
  <c r="D23" i="15"/>
  <c r="D21" i="15"/>
  <c r="D20" i="15"/>
  <c r="D19" i="15"/>
  <c r="D18" i="15"/>
  <c r="D17" i="15"/>
  <c r="D16" i="15"/>
  <c r="D15" i="15"/>
  <c r="D14" i="15"/>
  <c r="D13" i="15"/>
  <c r="D12" i="15"/>
  <c r="D11" i="15"/>
  <c r="D10" i="15"/>
  <c r="D9" i="15"/>
  <c r="D8" i="15"/>
  <c r="D7" i="15"/>
  <c r="D6" i="15"/>
  <c r="D5" i="15"/>
  <c r="D4" i="15"/>
  <c r="D3" i="15"/>
  <c r="D73" i="15" l="1"/>
  <c r="D62" i="15"/>
  <c r="D74" i="15" s="1"/>
  <c r="B7" i="11" l="1"/>
  <c r="B6" i="11"/>
  <c r="E55" i="14" l="1"/>
  <c r="D55" i="14"/>
  <c r="E54" i="14"/>
  <c r="D54" i="14"/>
  <c r="E53" i="14"/>
  <c r="D53" i="14"/>
  <c r="E52" i="14"/>
  <c r="D52" i="14"/>
  <c r="E51" i="14"/>
  <c r="D51" i="14"/>
  <c r="E50" i="14"/>
  <c r="D50" i="14"/>
  <c r="E49" i="14"/>
  <c r="D49" i="14"/>
  <c r="E48" i="14"/>
  <c r="D48" i="14"/>
  <c r="E47" i="14"/>
  <c r="D47" i="14"/>
  <c r="E46" i="14"/>
  <c r="D46" i="14"/>
  <c r="E45" i="14"/>
  <c r="D45" i="14"/>
  <c r="E44" i="14"/>
  <c r="D44" i="14"/>
  <c r="E43" i="14"/>
  <c r="D43" i="14"/>
  <c r="E42" i="14"/>
  <c r="D42" i="14"/>
  <c r="E41" i="14"/>
  <c r="D41" i="14"/>
  <c r="E40" i="14"/>
  <c r="D40" i="14"/>
  <c r="E39" i="14"/>
  <c r="D39" i="14"/>
  <c r="E38" i="14"/>
  <c r="D38" i="14"/>
  <c r="E37" i="14"/>
  <c r="D37" i="14"/>
  <c r="E36" i="14"/>
  <c r="D36" i="14"/>
  <c r="E35" i="14"/>
  <c r="D35" i="14"/>
  <c r="E34" i="14"/>
  <c r="D34" i="14"/>
  <c r="E33" i="14"/>
  <c r="D33" i="14"/>
  <c r="E32" i="14"/>
  <c r="D32" i="14"/>
  <c r="E31" i="14"/>
  <c r="D31" i="14"/>
  <c r="E30" i="14"/>
  <c r="D30" i="14"/>
  <c r="E29" i="14"/>
  <c r="D29" i="14"/>
  <c r="E28" i="14"/>
  <c r="D28" i="14"/>
  <c r="E27" i="14"/>
  <c r="D27" i="14"/>
  <c r="E26" i="14"/>
  <c r="D26" i="14"/>
  <c r="E25" i="14"/>
  <c r="D25" i="14"/>
  <c r="E24" i="14"/>
  <c r="D24" i="14"/>
  <c r="E23" i="14"/>
  <c r="D23" i="14"/>
  <c r="E22" i="14"/>
  <c r="D22" i="14"/>
  <c r="E21" i="14"/>
  <c r="E20" i="14"/>
  <c r="D20" i="14"/>
  <c r="E19" i="14"/>
  <c r="D19" i="14"/>
  <c r="E18" i="14"/>
  <c r="E17" i="14"/>
  <c r="D17" i="14"/>
  <c r="E16" i="14"/>
  <c r="E15" i="14"/>
  <c r="D15" i="14"/>
  <c r="E14" i="14"/>
  <c r="D14" i="14"/>
  <c r="E13" i="14"/>
  <c r="D13" i="14"/>
  <c r="E12" i="14"/>
  <c r="D12" i="14"/>
  <c r="D11" i="14"/>
  <c r="D10" i="14"/>
  <c r="E9" i="14"/>
  <c r="D9" i="14"/>
  <c r="E8" i="14"/>
  <c r="D8" i="14"/>
  <c r="E7" i="14"/>
  <c r="D7" i="14"/>
  <c r="E6" i="14"/>
  <c r="D6" i="14"/>
  <c r="E5" i="14"/>
  <c r="D5" i="14"/>
  <c r="E4" i="14"/>
  <c r="D4" i="14"/>
  <c r="E3" i="14"/>
  <c r="D3" i="14"/>
  <c r="F77" i="7"/>
  <c r="G77" i="7"/>
  <c r="E56" i="14" l="1"/>
  <c r="B9" i="11"/>
  <c r="B8" i="11"/>
  <c r="D6" i="11"/>
  <c r="C11" i="6"/>
  <c r="C10" i="6"/>
  <c r="C9" i="6"/>
  <c r="C8" i="6"/>
  <c r="C7" i="6"/>
  <c r="C6" i="6"/>
  <c r="C5" i="6"/>
  <c r="C4" i="6"/>
  <c r="C27" i="6"/>
  <c r="C25" i="6"/>
  <c r="C24" i="6"/>
  <c r="C23" i="6"/>
  <c r="C22" i="6"/>
  <c r="C21" i="6"/>
  <c r="G70" i="7"/>
  <c r="F70" i="7"/>
  <c r="G69" i="7"/>
  <c r="F69" i="7"/>
  <c r="G68" i="7"/>
  <c r="F68" i="7"/>
  <c r="G89" i="7"/>
  <c r="G15" i="7"/>
  <c r="F15" i="7"/>
  <c r="G14" i="7"/>
  <c r="F14" i="7"/>
  <c r="G107" i="7"/>
  <c r="G17" i="7" s="1"/>
  <c r="F107" i="7"/>
  <c r="F24" i="7"/>
  <c r="F23" i="7"/>
  <c r="G79" i="7"/>
  <c r="G67" i="7"/>
  <c r="F67" i="7"/>
  <c r="G66" i="7"/>
  <c r="F66" i="7"/>
  <c r="G65" i="7"/>
  <c r="F65" i="7"/>
  <c r="G64" i="7"/>
  <c r="F64" i="7"/>
  <c r="G63" i="7"/>
  <c r="F63" i="7"/>
  <c r="G62" i="7"/>
  <c r="F62" i="7"/>
  <c r="G61" i="7"/>
  <c r="F61" i="7"/>
  <c r="G60" i="7"/>
  <c r="F60" i="7"/>
  <c r="G59" i="7"/>
  <c r="F59" i="7"/>
  <c r="G58" i="7"/>
  <c r="F58" i="7"/>
  <c r="G57" i="7"/>
  <c r="F57" i="7"/>
  <c r="G56" i="7"/>
  <c r="F56" i="7"/>
  <c r="G55" i="7"/>
  <c r="F55" i="7"/>
  <c r="G54" i="7"/>
  <c r="F54" i="7"/>
  <c r="G53" i="7"/>
  <c r="F53" i="7"/>
  <c r="G52" i="7"/>
  <c r="G51" i="7"/>
  <c r="F52" i="7"/>
  <c r="F51" i="7"/>
  <c r="G50" i="7"/>
  <c r="G49" i="7"/>
  <c r="F50" i="7"/>
  <c r="F49" i="7"/>
  <c r="G48" i="7"/>
  <c r="G47" i="7"/>
  <c r="F47" i="7"/>
  <c r="G46" i="7"/>
  <c r="G37" i="7"/>
  <c r="G36" i="7"/>
  <c r="F37" i="7"/>
  <c r="F36" i="7"/>
  <c r="G35" i="7"/>
  <c r="F35" i="7"/>
  <c r="G98" i="7"/>
  <c r="F98" i="7"/>
  <c r="G25" i="7"/>
  <c r="G26" i="7" s="1"/>
  <c r="F25" i="7"/>
  <c r="G71" i="7"/>
  <c r="F71" i="7"/>
  <c r="G106" i="7"/>
  <c r="F106" i="7"/>
  <c r="G105" i="7"/>
  <c r="F105" i="7"/>
  <c r="G104" i="7"/>
  <c r="F104" i="7"/>
  <c r="G103" i="7"/>
  <c r="F103" i="7"/>
  <c r="G102" i="7"/>
  <c r="F102" i="7"/>
  <c r="G101" i="7"/>
  <c r="F101" i="7"/>
  <c r="G100" i="7"/>
  <c r="F100" i="7"/>
  <c r="G99" i="7"/>
  <c r="F99" i="7"/>
  <c r="G97" i="7"/>
  <c r="F97" i="7"/>
  <c r="G96" i="7"/>
  <c r="F96" i="7"/>
  <c r="G95" i="7"/>
  <c r="F95" i="7"/>
  <c r="G94" i="7"/>
  <c r="G108" i="7" s="1"/>
  <c r="F94" i="7"/>
  <c r="G7" i="7"/>
  <c r="F7" i="7"/>
  <c r="G6" i="7"/>
  <c r="F6" i="7"/>
  <c r="G5" i="7"/>
  <c r="F5" i="7"/>
  <c r="G4" i="7"/>
  <c r="G9" i="7" s="1"/>
  <c r="C20" i="6" s="1"/>
  <c r="F4" i="7"/>
  <c r="B5" i="11" l="1"/>
  <c r="C10" i="11" l="1"/>
  <c r="J10" i="10"/>
  <c r="K12" i="10"/>
  <c r="F10" i="13" l="1"/>
  <c r="F5" i="13" l="1"/>
  <c r="F6" i="13"/>
  <c r="F7" i="13"/>
  <c r="F8" i="13"/>
  <c r="F9" i="13"/>
  <c r="B12" i="4" l="1"/>
  <c r="B11" i="4"/>
  <c r="B10" i="4"/>
  <c r="B9" i="4"/>
  <c r="B8" i="4"/>
  <c r="B7" i="4"/>
  <c r="E6" i="4"/>
  <c r="D343" i="1" l="1"/>
  <c r="D342" i="1"/>
  <c r="D341" i="1"/>
  <c r="D340" i="1"/>
  <c r="D338" i="1" s="1"/>
  <c r="A332" i="1"/>
  <c r="A333" i="1" s="1"/>
  <c r="A334" i="1" s="1"/>
  <c r="A330" i="1"/>
  <c r="A326" i="1"/>
  <c r="A327" i="1" s="1"/>
  <c r="A328" i="1" s="1"/>
  <c r="A319" i="1"/>
  <c r="A320" i="1" s="1"/>
  <c r="A321" i="1" s="1"/>
  <c r="A322" i="1" s="1"/>
  <c r="A323" i="1" s="1"/>
  <c r="A324" i="1" s="1"/>
  <c r="A316" i="1"/>
  <c r="A317" i="1" s="1"/>
  <c r="A313" i="1"/>
  <c r="A314" i="1" s="1"/>
  <c r="A312" i="1"/>
  <c r="A308" i="1"/>
  <c r="D307" i="1"/>
  <c r="D306" i="1"/>
  <c r="D305" i="1"/>
  <c r="D304" i="1"/>
  <c r="D302" i="1" s="1"/>
  <c r="A299" i="1"/>
  <c r="A296" i="1"/>
  <c r="A297" i="1" s="1"/>
  <c r="A295" i="1"/>
  <c r="A291" i="1"/>
  <c r="A292" i="1" s="1"/>
  <c r="A293" i="1" s="1"/>
  <c r="A286" i="1"/>
  <c r="A287" i="1" s="1"/>
  <c r="A288" i="1" s="1"/>
  <c r="A289" i="1" s="1"/>
  <c r="A285" i="1"/>
  <c r="A281" i="1"/>
  <c r="D280" i="1"/>
  <c r="D279" i="1"/>
  <c r="D278" i="1"/>
  <c r="D277" i="1"/>
  <c r="D275" i="1" s="1"/>
  <c r="A271" i="1"/>
  <c r="A272" i="1" s="1"/>
  <c r="A273" i="1" s="1"/>
  <c r="A270" i="1"/>
  <c r="A262" i="1"/>
  <c r="A263" i="1" s="1"/>
  <c r="A264" i="1" s="1"/>
  <c r="A265" i="1" s="1"/>
  <c r="A266" i="1" s="1"/>
  <c r="A267" i="1" s="1"/>
  <c r="A268" i="1" s="1"/>
  <c r="A255" i="1"/>
  <c r="A256" i="1" s="1"/>
  <c r="A257" i="1" s="1"/>
  <c r="A258" i="1" s="1"/>
  <c r="A259" i="1" s="1"/>
  <c r="A260" i="1" s="1"/>
  <c r="A252" i="1"/>
  <c r="A253" i="1" s="1"/>
  <c r="A251" i="1"/>
  <c r="D246" i="1"/>
  <c r="D245" i="1"/>
  <c r="D244" i="1"/>
  <c r="D241" i="1" s="1"/>
  <c r="D243" i="1"/>
  <c r="A236" i="1"/>
  <c r="A237" i="1" s="1"/>
  <c r="A235" i="1"/>
  <c r="A229" i="1"/>
  <c r="A230" i="1" s="1"/>
  <c r="A231" i="1" s="1"/>
  <c r="A232" i="1" s="1"/>
  <c r="A233" i="1" s="1"/>
  <c r="A219" i="1"/>
  <c r="A220" i="1" s="1"/>
  <c r="A221" i="1" s="1"/>
  <c r="A222" i="1" s="1"/>
  <c r="A223" i="1" s="1"/>
  <c r="A224" i="1" s="1"/>
  <c r="A225" i="1" s="1"/>
  <c r="A226" i="1" s="1"/>
  <c r="A210" i="1"/>
  <c r="A211" i="1" s="1"/>
  <c r="A212" i="1" s="1"/>
  <c r="A213" i="1" s="1"/>
  <c r="A214" i="1" s="1"/>
  <c r="A215" i="1" s="1"/>
  <c r="A216" i="1" s="1"/>
  <c r="A217" i="1" s="1"/>
  <c r="A209" i="1"/>
  <c r="A207" i="1"/>
  <c r="A204" i="1"/>
  <c r="D198" i="1"/>
  <c r="D197" i="1"/>
  <c r="D196" i="1"/>
  <c r="D193" i="1" s="1"/>
  <c r="D195" i="1"/>
  <c r="A184" i="1"/>
  <c r="A181" i="1"/>
  <c r="A180" i="1"/>
  <c r="A176" i="1"/>
  <c r="A177" i="1" s="1"/>
  <c r="A178" i="1" s="1"/>
  <c r="A175" i="1"/>
  <c r="A171" i="1"/>
  <c r="A172" i="1" s="1"/>
  <c r="A173" i="1" s="1"/>
  <c r="A166" i="1"/>
  <c r="A167" i="1" s="1"/>
  <c r="A168" i="1" s="1"/>
  <c r="A169" i="1" s="1"/>
  <c r="A165" i="1"/>
  <c r="A155" i="1"/>
  <c r="A156" i="1" s="1"/>
  <c r="A157" i="1" s="1"/>
  <c r="A158" i="1" s="1"/>
  <c r="A159" i="1" s="1"/>
  <c r="A160" i="1" s="1"/>
  <c r="A161" i="1" s="1"/>
  <c r="A162" i="1" s="1"/>
  <c r="A163" i="1" s="1"/>
  <c r="A151" i="1"/>
  <c r="D150" i="1"/>
  <c r="D149" i="1"/>
  <c r="D148" i="1"/>
  <c r="D147" i="1"/>
  <c r="D145" i="1"/>
  <c r="A140" i="1"/>
  <c r="A141" i="1" s="1"/>
  <c r="A142" i="1" s="1"/>
  <c r="A143" i="1" s="1"/>
  <c r="A136" i="1"/>
  <c r="D135" i="1"/>
  <c r="D130" i="1"/>
  <c r="A127" i="1"/>
  <c r="A128" i="1" s="1"/>
  <c r="A126" i="1"/>
  <c r="A122" i="1"/>
  <c r="A123" i="1" s="1"/>
  <c r="A124" i="1" s="1"/>
  <c r="A117" i="1"/>
  <c r="A118" i="1" s="1"/>
  <c r="A119" i="1" s="1"/>
  <c r="A120" i="1" s="1"/>
  <c r="A116" i="1"/>
  <c r="A112" i="1"/>
  <c r="D106" i="1"/>
  <c r="A97" i="1"/>
  <c r="A98" i="1" s="1"/>
  <c r="A99" i="1" s="1"/>
  <c r="A100" i="1" s="1"/>
  <c r="A101" i="1" s="1"/>
  <c r="A92" i="1"/>
  <c r="A93" i="1" s="1"/>
  <c r="A94" i="1" s="1"/>
  <c r="A95" i="1" s="1"/>
  <c r="A91" i="1"/>
  <c r="A87" i="1"/>
  <c r="A88" i="1" s="1"/>
  <c r="A89" i="1" s="1"/>
  <c r="A86" i="1"/>
  <c r="A79" i="1"/>
  <c r="A80" i="1" s="1"/>
  <c r="A81" i="1" s="1"/>
  <c r="A82" i="1" s="1"/>
  <c r="A83" i="1" s="1"/>
  <c r="A78" i="1"/>
  <c r="A71" i="1"/>
  <c r="A72" i="1" s="1"/>
  <c r="A73" i="1" s="1"/>
  <c r="A74" i="1" s="1"/>
  <c r="A75" i="1" s="1"/>
  <c r="A63" i="1"/>
  <c r="A64" i="1" s="1"/>
  <c r="A65" i="1" s="1"/>
  <c r="A66" i="1" s="1"/>
  <c r="A67" i="1" s="1"/>
  <c r="A68" i="1" s="1"/>
  <c r="A62" i="1"/>
  <c r="A58" i="1"/>
  <c r="A59" i="1" s="1"/>
  <c r="A60" i="1" s="1"/>
  <c r="A49" i="1"/>
  <c r="A50" i="1" s="1"/>
  <c r="A51" i="1" s="1"/>
  <c r="A52" i="1" s="1"/>
  <c r="A53" i="1" s="1"/>
  <c r="A54" i="1" s="1"/>
  <c r="A55" i="1" s="1"/>
  <c r="A56" i="1" s="1"/>
  <c r="A38" i="1"/>
  <c r="A39" i="1" s="1"/>
  <c r="A40" i="1" s="1"/>
  <c r="A41" i="1" s="1"/>
  <c r="A42" i="1" s="1"/>
  <c r="A43" i="1" s="1"/>
  <c r="A44" i="1" s="1"/>
  <c r="A45" i="1" s="1"/>
  <c r="A46" i="1" s="1"/>
  <c r="A47" i="1" s="1"/>
  <c r="A37" i="1"/>
  <c r="A33" i="1"/>
  <c r="A34" i="1" s="1"/>
  <c r="A35" i="1" s="1"/>
  <c r="A32" i="1"/>
  <c r="A25" i="1"/>
  <c r="A26" i="1" s="1"/>
  <c r="A27" i="1" s="1"/>
  <c r="A28" i="1" s="1"/>
  <c r="A29" i="1" s="1"/>
  <c r="A7" i="1"/>
  <c r="A8" i="1" s="1"/>
  <c r="A9" i="1" s="1"/>
  <c r="A10" i="1" s="1"/>
  <c r="A11" i="1" s="1"/>
  <c r="A12" i="1" s="1"/>
  <c r="A13" i="1" s="1"/>
  <c r="A14" i="1" s="1"/>
  <c r="A15" i="1" s="1"/>
  <c r="A16" i="1" s="1"/>
  <c r="A17" i="1" s="1"/>
  <c r="A18" i="1" s="1"/>
  <c r="A19" i="1" s="1"/>
  <c r="A20" i="1" s="1"/>
  <c r="A21" i="1" s="1"/>
  <c r="A22" i="1" s="1"/>
  <c r="A6" i="1"/>
  <c r="D5" i="11" l="1"/>
  <c r="D10" i="11" l="1"/>
  <c r="K5" i="10"/>
  <c r="B10" i="11"/>
  <c r="F10" i="10"/>
  <c r="B10" i="10"/>
  <c r="C9" i="10"/>
  <c r="C10" i="10" s="1"/>
  <c r="G6" i="10"/>
  <c r="G7" i="10" s="1"/>
  <c r="G8" i="10" s="1"/>
  <c r="G9" i="10" s="1"/>
  <c r="D11" i="11" l="1"/>
  <c r="D12" i="11" s="1"/>
  <c r="C11" i="10"/>
  <c r="C12" i="10" s="1"/>
  <c r="G10" i="10"/>
  <c r="G11" i="10" s="1"/>
  <c r="G12" i="10" s="1"/>
  <c r="B22" i="6"/>
  <c r="C115" i="7"/>
  <c r="C31" i="7"/>
  <c r="F28" i="6"/>
  <c r="E28" i="6"/>
  <c r="D28" i="6"/>
  <c r="C28" i="6"/>
  <c r="C89" i="7" l="1"/>
  <c r="B26" i="6" s="1"/>
  <c r="C112" i="7"/>
  <c r="B27" i="6" s="1"/>
  <c r="C41" i="7"/>
  <c r="B23" i="6" s="1"/>
  <c r="C81" i="7"/>
  <c r="B25" i="6" s="1"/>
  <c r="C18" i="7"/>
  <c r="B21" i="6" s="1"/>
  <c r="C69" i="7"/>
  <c r="B24" i="6" s="1"/>
  <c r="C9" i="7"/>
  <c r="B20" i="6" s="1"/>
  <c r="B28" i="6" l="1"/>
  <c r="B12" i="6"/>
  <c r="C12" i="6"/>
  <c r="D12" i="6"/>
  <c r="E12" i="6"/>
  <c r="F12" i="6"/>
  <c r="K115" i="7" l="1"/>
  <c r="G115" i="7"/>
  <c r="G38" i="7"/>
  <c r="G72" i="7"/>
</calcChain>
</file>

<file path=xl/sharedStrings.xml><?xml version="1.0" encoding="utf-8"?>
<sst xmlns="http://schemas.openxmlformats.org/spreadsheetml/2006/main" count="1428" uniqueCount="567">
  <si>
    <t>Meta Ejecutada</t>
  </si>
  <si>
    <t>Monto</t>
  </si>
  <si>
    <t>%</t>
  </si>
  <si>
    <t>PERIODO: 2017</t>
  </si>
  <si>
    <t>EJES</t>
  </si>
  <si>
    <t>ESTRATEGICOS</t>
  </si>
  <si>
    <t>Desarrollo Institucional</t>
  </si>
  <si>
    <t>Seguridad Humana</t>
  </si>
  <si>
    <t>Educacion</t>
  </si>
  <si>
    <t>Gestion Ambiental y Ord. Territorial</t>
  </si>
  <si>
    <t>Desarrollo SocioCultural</t>
  </si>
  <si>
    <t>Desarrollo Economico</t>
  </si>
  <si>
    <t>Servicios Publicos</t>
  </si>
  <si>
    <t>Infraestructura Municipal y Vial</t>
  </si>
  <si>
    <t>DESARROLLO INSTITUCIONAL</t>
  </si>
  <si>
    <t>TOTAL INVERSION</t>
  </si>
  <si>
    <t>AÑO 2017</t>
  </si>
  <si>
    <t>Mejorar las condiciones de los sistemas de recaudación de los ingresos.</t>
  </si>
  <si>
    <t>-Dictar una directriz institucional que obligue a las jefaturas del área financiera a priorizar la depuración real de los datos en todo tramite que finalmente facilite el cobro de los montos morosos del contribuyente.</t>
  </si>
  <si>
    <t xml:space="preserve">-Los encargados de los departamentos del área financiero deben estimar y medir un crecimiento de sus ingresos en el primer año en un 3%, 5%, 7%, 9% hasta alcanzar en el último año el 5% promedio. </t>
  </si>
  <si>
    <t xml:space="preserve">-Los encargados del área financiera en coordinación con informática harán que el sistema de los ingresos, sean integrados y se les incorporare los indicadores de gestión para la medición del rendimiento. </t>
  </si>
  <si>
    <t>Los encargados de las áreas harán un levantamiento de las necesidades reales del área para fortalecer el conocimiento de su personal y establecerlo en el Plan General de Capacitación Institucional.</t>
  </si>
  <si>
    <t>-La gestión de Hacienda estimara en cada presupuesto el monto por cada cuenta de morosidad separado de las cuentas de ingresos ordinarios que se lograran alcanzar en el periodo respectivo.</t>
  </si>
  <si>
    <t>-Las jefaturas y la coordinadora del  área financiera documentaran las metas de mejora que asumirán para obtener el crecimiento de recaudación estimada para cada gestión.</t>
  </si>
  <si>
    <t>Los técnicos de las áreas de Servicios en coordinación con la Administración Tributaria, harán los escenarios propicios para definir las tarifas de los servicios nuevos y deficitarios.</t>
  </si>
  <si>
    <t>N°</t>
  </si>
  <si>
    <t>-El encargado de Patentes en coordinación con el encargado de legal harán la formulación, documentación y justificación de la reforma a la Ley de Patentes.</t>
  </si>
  <si>
    <t>-El Concejo Municipal deberá someter a aprobación el Reglamento de Zona Marítima Terrestre, actualización de avalúos para ponerlos al cobro como el uso de suelo o derechos, conforme a la propuesta.</t>
  </si>
  <si>
    <t>-Los coordinadores de Hacienda, Administración Tributaria, Informática y los encargados de las dependencias harán una estrategia para automatizar, depurar y fijar escalonadamente iniciando el primer año con un 3%, 5%,7%,9%,13% y al final del quinquenio promediar el 9% de recuperación de los montos morosos.</t>
  </si>
  <si>
    <t>Las jefaturas de las diferentes áreas, determinaran la necesidad y asignación de vehículos exclusivos para cumplir su fin.</t>
  </si>
  <si>
    <t>-Formular y someter aprobación la normativa que propicie el aumento de ingresos, entre ella: Vallas publicitarias, parques, playas y aseo de vías.</t>
  </si>
  <si>
    <t>-La administración tributaria deberá identificar con los encargados de áreas, los montos adeudados, delineando el mecanismo de recuperación adecuado a través del proceso administrativo o judicial y darle el seguimiento que corresponda.</t>
  </si>
  <si>
    <t>-Al identificar los expedientes de propiedades de determinado valor, Distrito, en calidad de omisos se establezca la estrategia legal para practicarles el respectivo avaluó.</t>
  </si>
  <si>
    <t>Establecer en el perfil de puesto de los encargados de cada área financiera aquellas funciones para que atiendan entre otros: la depuración y los montos de los saldos de contribuyentes por recuperar.</t>
  </si>
  <si>
    <t>Implementar un seguimiento al cobro de multas en construcciones, patentes y otros.</t>
  </si>
  <si>
    <t>-Identificar, y registrar el cobro de los  2945 servicios de recolección y tratamiento aun por ingresar.</t>
  </si>
  <si>
    <t xml:space="preserve">-El encargado de cobros, semanalmente emitirá un listado de notificaciones enviadas al campo de los montos adeudados y a la vez hará una evaluación e informe de lo realmente percibido en caja.  </t>
  </si>
  <si>
    <t>La encargada de Presupuesto implementara un control específico a los rubros de gastos que se disparen.</t>
  </si>
  <si>
    <t>-Realizar un estudio de los procesos de contratación que maneja e implementa la Proveeduría, en casos específicos y proponer los cambios que se asumirán.</t>
  </si>
  <si>
    <t>Implementar cambios para mejorar la gestión de los Gastos.</t>
  </si>
  <si>
    <t xml:space="preserve">-La Alcaldia, Proveeduría y Hacienda analizaran y definirán la implementación de un sistema automatizado gubernamental de compra. </t>
  </si>
  <si>
    <t>-Le encargada del área contable deberá realizar un programa de capacitación en el tema de las NICPS para todos los funcionarios de la Municipalidad.</t>
  </si>
  <si>
    <t xml:space="preserve">-El encargado de Proveeduría realizara la revisión, ajuste e implementación del Procedimiento del Control de bodega. </t>
  </si>
  <si>
    <t xml:space="preserve">El Administrador del Centro Cívico y  en coordinación con el encargado de mantenimiento analizaran y determinaran reducir el gasto de electricidad poniendo a funcionar un sistema de energía limpia para el edificio. Además de otras áreas de ahorro de recursos que se puedan implementar en la institución. </t>
  </si>
  <si>
    <t>Establecer herramientas que permitan la gestión, control presupuestario y la maximización de los recursos.</t>
  </si>
  <si>
    <t>-Para determinada partida presupuestaria se definirá un perfil de proyecto estandarizado que lo elaborara el respectivo técnico y lo trasladara conforme a las competencias a la Alcaldia, Presupuesto y Planificacion, cuya información facilitara la formulación de Presupuestos Ordinarios, Extraordinarios y Modificaciones internas.</t>
  </si>
  <si>
    <t xml:space="preserve">-El encargado de presupuesto, deberá vigilar y advertir que los proyectos se ejecuten, para evitar las sub ejecuciones, por consiguiente el superávit. </t>
  </si>
  <si>
    <t>-La Administración deberá implementar un sistema integral que contemple la formulación de metas y de proyectos, la asignación y control de lo presupuestado como también la división por dependencias del Programa I.</t>
  </si>
  <si>
    <t>-La Administración exigirá que todas las dependencias planteen las metas que respondan a mejorar cada área y sean de gran impacto institucional.</t>
  </si>
  <si>
    <t>-Realizar una evaluación trimestral, conformando un historial de todos los proyectos ejecutados vinculados a los instrumentos de planificación institucional para rendir informes finales cada año.</t>
  </si>
  <si>
    <t>Implementar herramientas para el control financiero y del patrimonio municipal.</t>
  </si>
  <si>
    <t>-La administración debe proponer que el Manual de Procedimientos Contables sea aprobado por el Concejo Municipal.</t>
  </si>
  <si>
    <t>-Contabilidad debe proponer, definir el mejor sistema automatizado que integre la aplicación de las NICPS y la generación de los estados: General, Resultados, Flujo de efectivo y de caja de la institución.</t>
  </si>
  <si>
    <t>-La proveeduría deberá realizar la identificación, depuración, actualización y coordinar la valoración de todos los activos municipales para su registro como también para que se efectué el remate de los que se encuentren deteriorados o fuera de uso. Control cruzado que se debe de dar con contabilidad municipal.</t>
  </si>
  <si>
    <t>-La administración deberá optar por  alternativas para que algunos servicios de interés social su atención no provoquen el apalancamiento municipal.</t>
  </si>
  <si>
    <t>-La administración en coordinación con el departamento legal hará una reforma al Reglamento del uso y mantenimiento de los vehículos municipales, incorporando la obligación de pago de deducibles después del debido proceso.</t>
  </si>
  <si>
    <t>-La Proveeduría debe establecer la estrategia que garantice despojarse de los vehículos, maquinaria y equipo viejo, obteniendo nuevos equipos de transporte y de producción.</t>
  </si>
  <si>
    <t>Los mecánicos en coordinación con Proveeduría deben preparar un estudio comparativo que determine la conveniencia de contratar los servicios externos de mantenimiento preventivo y correctivo.</t>
  </si>
  <si>
    <t xml:space="preserve">- Los mecánicos presentaran a las instancias técnicas municipales su plan de mantenimiento preventivo y correctivo anual. Tal sujeto a mejoras y la ejecución del mismo. </t>
  </si>
  <si>
    <t>-La administración debe formular específicamente el análisis y posibilidad de reasignación de funciones del encargado de Mecánicos y vehículos de la Municipalidad.</t>
  </si>
  <si>
    <t>-La administración debe plantear, negociar y contratar la mejor opción de aseguramiento para la flotilla vehicular y los activos en general de la Municipalidad.</t>
  </si>
  <si>
    <t>-La administración deberá hacer una revisión de todos los convenios con entes financieras con el propósito de disminuir los gastos administrativos de Talento Humano y aprovechar obtener algunas ventajas para mejorar la atención de los usuarios en plataforma.</t>
  </si>
  <si>
    <t>Desarrollar acciones que permitan mejorar el servicio interno y externo de la municipalidad.</t>
  </si>
  <si>
    <t xml:space="preserve">-Formular y documentar técnicamente los proyectos viales prioritarios conforme los recursos asignados de la Ley 8114 y otras fuentes alternativas de recursos de instituciones públicas, organizaciones comunales u empresa privada.  </t>
  </si>
  <si>
    <t>-Aprobar e implementar el Plan Quinquenal Vial 2016-2020.</t>
  </si>
  <si>
    <t>Realizar un estudio de los procesos de plataforma y simplificar e implementar herramientas tecnológicas que ayuden a mejorar el servicio a los usuarios.</t>
  </si>
  <si>
    <t>-Adecuar un sistema de recopilación de quejas o sugerencias de los contribuyentes.</t>
  </si>
  <si>
    <t xml:space="preserve">-Los encargados de los servicios levantaran un registro de todos los costos directos e indirectos en sus actividades que nos sirva para establecer tarifas y para la toma de decisiones. </t>
  </si>
  <si>
    <t>-La encargada del Archivo en coordinación con la Comisión, emitirá todas las reglamentaciones y procedimientos oportunos para el manejo, entrega y custodia de la información.</t>
  </si>
  <si>
    <t>-La administración debe crear el departamento Contraloría de Servicios con el propósito de que pueda atender, tramitar y dar las soluciones en conjunto con los técnicos de las dependencias involucradas a las quejas o denuncias de los usuarios.</t>
  </si>
  <si>
    <t>-El encargado de mantenimiento, deberá realizar análisis comparativamente de la mejor propuesta de sistemas de centrales telefónicas efectivas, para la Municipalidad.</t>
  </si>
  <si>
    <t>Introducir los procesos de planificación en la gestión de proyectos municipales.</t>
  </si>
  <si>
    <t>-Toda dependencia municipal aplicara herramientas básicas (FODA) elementales u otras para detectar aspectos que permita formular la respuesta a la necesidad detectada.</t>
  </si>
  <si>
    <t>-La administración al formular proyectos deberá implementar lo establecido en los procedimientos que asegure la optimización de recursos, la adecuada gestión de la calidad y el manejo de riesgos del proyecto.</t>
  </si>
  <si>
    <t>-Los encargados de todas las áreas exigirán en todos los procesos la medición de metas.</t>
  </si>
  <si>
    <t>Efectuar una Reingeniería en Talento Humano.</t>
  </si>
  <si>
    <t>-Actualizar el manual de puestos y estructura organizativa adicionándose los estudios técnicos que propicien la vialidad de crear las dependencias de: Salud ocupacional, Promoción Turística, Prensa, Mercado, Atención de Riesgos.</t>
  </si>
  <si>
    <t>-Realizar la reforma al Reglamento Autónomo y Servicios de la Municipalidad.</t>
  </si>
  <si>
    <t>-Efectuar la reforma al Reglamento de Carrera Administrativa.</t>
  </si>
  <si>
    <t>-El tema de Talento Humano debe ser atendido por todo encargado de procesos de cada instancia municipal en materia de permisos, vacaciones y desarrollo de destrezas y habilidades.</t>
  </si>
  <si>
    <t xml:space="preserve">-El sistema de registro, control y digitación de las horas laboradas de los colaboradores,  en cuanto su cálculo, se hará automáticamente. </t>
  </si>
  <si>
    <t xml:space="preserve">-La medición de desempeño se aplicará anualmente para poder definir los resultados de cada colaborador, identificar áreas de requerimiento de capacitación y poder visualizar sus áreas fuertes. </t>
  </si>
  <si>
    <t xml:space="preserve">-Se contará con un plan de capacitación actualizado según las necesidades municipales y el requerimiento del capital humano.  </t>
  </si>
  <si>
    <t>Fortalecer y darle continuidad al Concejo de Coordinación Cantonal Institucional e intermunicipal.</t>
  </si>
  <si>
    <t>-La administración deberá darle continuidad al funcionamiento del Concejo de Coordinación Cantonal  Institucional en Garabito.</t>
  </si>
  <si>
    <t>La administración llevara a cabo los proyectos establecidos en el Plan Estratégico Institucional 2015-2020.</t>
  </si>
  <si>
    <t>-La Secretaria Tecnica controlara y reportara los funcionarios públicos que no asisten a las reuniones del CCCI.</t>
  </si>
  <si>
    <t>-La administración motivara a los funcionarios para que brinden informes trimestrales de lo que se ha avanzado con lo planificado en el CCCI.</t>
  </si>
  <si>
    <t>-La administración y el departamento legal realizaran los ajustes y aprobación a la reforma del Reglamento de funcionamiento y Organización del CCCI.</t>
  </si>
  <si>
    <t>-La administración exigirá la participación en el CCCI del representante de la Federación de Municipalidades del Pacifico (FEMUPAC) y al regidor propietario representante del Concejo Municipal.</t>
  </si>
  <si>
    <t>Mejorar la infraestructura municipal  existente y propiciar instalaciones nuevas, la conectividad, seguridad de información.</t>
  </si>
  <si>
    <t>-El encargado de informática deberá diseñar y habilitar las áreas faltantes de conectividad en toda la Municipalidad.</t>
  </si>
  <si>
    <t>-El encargado de informática propiciara la custodia y seguridad de la información de la Municipalidad en otros entes.</t>
  </si>
  <si>
    <t>El encargado de Mantenimiento deberá formular el costo de la  sustitución del sistema eléctrico en el edificio principal, bodega, oficinas contiguas y de policía.</t>
  </si>
  <si>
    <t>-El ingeniero municipal deberá estudiar y proponer el diseño de otro edificio para el personal hacinado y prever futuro crecimiento.</t>
  </si>
  <si>
    <t>-La administración estimara el presupuesto, de un medio de transporte para el personal y las herramientas necesarias, para atender el mantenimiento de la infraestructura municipal.</t>
  </si>
  <si>
    <t>-La administración en coordinación con el departamento legal, formulara la normativa adecuada que regule la gestión y control de proyectos de infraestructura municipal.</t>
  </si>
  <si>
    <t>-La administración debe definir la posición  jerárquica en el área de Informática y otras.</t>
  </si>
  <si>
    <t>Promoción de la Infraestructura para Garantizar Servicios de Calidad.</t>
  </si>
  <si>
    <t>-La administración destinara presupuesto para el proyecto de licenciamiento de Software Office, entre ellos: Ingeniería y Catastro.</t>
  </si>
  <si>
    <t>-La administración deberá darle continuidad al proyecto de conectividad intermunicipal.</t>
  </si>
  <si>
    <t xml:space="preserve">-El área de informática Incorporara el inventario de necesidad de capacitación al Plan General de capacitación en temas tales como: Programación en PHP, Web y APPS, Servidores, Administrador de bases de datos, </t>
  </si>
  <si>
    <t>-El área de informática definirá el reemplazo o estrategia para contar con Hardware actualizado.</t>
  </si>
  <si>
    <t>-El área de informática deberá automatizar todos aquellos procesos que aun se realizan manualmente.</t>
  </si>
  <si>
    <t>Desarrollar sistemas de transparencia en la gestión municipal.</t>
  </si>
  <si>
    <t>-La administración aplicara la normativa contra la corrupción y el enriquecimiento ilícito y la Ley General de Control interno.</t>
  </si>
  <si>
    <t>-La administración capacitara e implementara el proceso automatizado del Sistema de Valoración del Riesgo en todas las áreas municipales.</t>
  </si>
  <si>
    <t>-Las instancias municipales deben de presentar los avances de los Planes Operativos cada tres meses como lo establecen las Normas Técnicas de Presupuestos Públicos de la Contraloría General de la República.</t>
  </si>
  <si>
    <t>-La administración garantizara el respeto al criterio técnico del funcionario titular en determinado tema específico.</t>
  </si>
  <si>
    <t>-La administración propiciara los estudios técnicos que determinen la viabilidad de crear una oficina de comunicación y publicación institucional que facilite el acceso a la información en temas municipales como a la rendición de cuentas a los ciudadanos y ciudadanas del cantón.</t>
  </si>
  <si>
    <t>Fortalecer los vínculos entre las instancias municipales y la ciudadanía.</t>
  </si>
  <si>
    <t xml:space="preserve">La administración deberá sensibilizar y aprobar el Reglamento de Participación Ciudadana. Herramienta que le permite al ciudadano(a) las vías y alternativas normadas para ser actor protagónico del desarrollo local.  </t>
  </si>
  <si>
    <t xml:space="preserve">-La administración debe proponer  la creación de una Oficina de Proyectos Comunales que fortalezca la creación de organizaciones sociales, plataforma de sociedad civil organizada.  Donde se coordine de manera central la gestión de proyectos de la comunidad, y se capten recursos  desde instituciones públicas y desde la plataforma turística y comercial del Cantón.    </t>
  </si>
  <si>
    <t xml:space="preserve">La administración debe promover y normar una mayor  participación de la ciudadanía en los proyectos que deben presentarse por los Concejos de Distritos al Concejo Municipal de Garabito. </t>
  </si>
  <si>
    <t xml:space="preserve">-La administración debe utilizar, aplicar y promover los mecanismos de participación ciudadana establecidos en el Código Municipal y respaldados en el Reglamento de Participación Ciudadana Municipal. </t>
  </si>
  <si>
    <t xml:space="preserve">-Debe de contarse con un adecuado registro del desarrollo y resultados de los proyectos municipales realizados en conjunto con aliados estratégicos. Esto debe de tenerse en el Dpto. de Planificación y en cada instancia municipal que labore con proyectos municipales, para cumplir con la rendición de cuentas necesaria hacia la ciudadanía.   </t>
  </si>
  <si>
    <t>SEGURIDAD HUMANA</t>
  </si>
  <si>
    <t>Garantizar mejores condiciones de Seguridad.</t>
  </si>
  <si>
    <t xml:space="preserve">-El comisionado de la Policía Municipal  fomentara la coordinación entre las fuerzas encargadas de la seguridad en el cantón. </t>
  </si>
  <si>
    <t xml:space="preserve">-La Policía Municipal contara con personal capacitado y especializado que brinde apoyo en temas sensibles de la seguridad, pero además con personal que se proyecte a la comunidad con un Plan de Capacitación hacia la ciudadanía. </t>
  </si>
  <si>
    <t>-El encargado de Policía diagnosticara y establecerá escenarios para la sostenibilidad del servicio al implementar el servicio de vigilancia inalámbrica en puntos estratégicos como la canina y transito.</t>
  </si>
  <si>
    <t xml:space="preserve">-La administración impulsara el proyecto de Policía Municipal de Tránsito que contribuya al logro de dos objetivos: el des congestionamiento  vial en el casco central y el incremento de ingresos para la sostenibilidad del departamento. </t>
  </si>
  <si>
    <t>-La administración apoyara la consolidación y sostenibilidad del programa de Guardavidas.</t>
  </si>
  <si>
    <t>Promover los sistemas de seguridad comunitaria</t>
  </si>
  <si>
    <t>El encargado de la Policía Municipal, promoverá la organización comunal y la capacitación para la prevención de la delincuencia y seguridad vial  en lugares lejanos del centro de jaco.</t>
  </si>
  <si>
    <t>-El encargado de Policía Municipal y el encargado de informática, Incentivara la participación ciudadana habilitando un servicio exclusivo en línea, garantizando la privacidad del denunciante.</t>
  </si>
  <si>
    <t>-El encargado de Policía Municipal deberá presentar un estudio técnico de la vialidad para proveer el servicio de vigilancia sostenible a: personas, empresas, comercio interesados.</t>
  </si>
  <si>
    <t>Mejorar la atención, el conocimiento y seguridad.</t>
  </si>
  <si>
    <t>-La administración preparara un estudio y la propuesta de simplificación de los diferentes trámites de la institución.</t>
  </si>
  <si>
    <t>-La administración realizara todos los ajustes para implementar el expediente único.</t>
  </si>
  <si>
    <t>-La administración tributaria, realizara un estudio comparativo para determinar la posibilidad de brindar el servicio privado de atención personalizada a los usuarios.</t>
  </si>
  <si>
    <t>EDUCACION</t>
  </si>
  <si>
    <t>Atraer, impulsar la cobertura educativa y su calidad.</t>
  </si>
  <si>
    <t>-La Municipalidad en coordinación con el Ministerio de Educación y el Instituto Nacional de Aprendizaje diagnosticaran la necesidad e impulsara la enseñanza de diferentes Idiomas de mayor demanda local.</t>
  </si>
  <si>
    <t>-La Municipalidad en coordinación con el Ministerio de Educación valoraran la oportunidad de ampliar horarios de escuelas y colegios en zonas lejanas a jaco con el fin de aumentar la cobertura y disminuir el analfabetismo.</t>
  </si>
  <si>
    <t>-La Administración municipal dará continuidad al mejoramiento de la infraestructura de los centros educativos de primaria, secundaria del cantón, considerando el cumplimiento Ley 7600.</t>
  </si>
  <si>
    <t>-La Administración municipal en coordinación con CONARE gestionara la instalación de un Centro Universitario Institucional en donde se impartan carreras de diferentes Centros de enseñanza superior en el cantón.</t>
  </si>
  <si>
    <t>GESTION AMBIENTAL y ORDENAMIENTO TERRITORIAL</t>
  </si>
  <si>
    <t>Realizar la aprobación y seguimiento ambiental municipal en los procesos de otorgamiento de permisos municipales.</t>
  </si>
  <si>
    <t>-Creación de procesos y colaborar con requerimientos SETENA, Tribunal Ambiental, MINAET, entre otros.</t>
  </si>
  <si>
    <t>-Concientizar a la Administración la Aprobación e implementación del Reglamento Participación Ciudadana.</t>
  </si>
  <si>
    <t>-Colaborar en el proceso de formulación, aprobación y seguimiento a la implementación de los Planes Reguladores: Rural, Urbano y Costero.</t>
  </si>
  <si>
    <t>-Crear procesos, adición y revisión de criterios ambientales para el Desarrollo Urbano del cantón.</t>
  </si>
  <si>
    <t>-Crear procesos, adición y revisión criterios ambientales en la inspección de obras y/o proyectos.</t>
  </si>
  <si>
    <t>-Crear procesos, adición y revisión de criterios ambientales para la aprobación de eventos.</t>
  </si>
  <si>
    <t>-Crear procesos, adición y revisión de criterios ambientales para la aprobación de patentes.</t>
  </si>
  <si>
    <t>-Formar parte de Comisiones que intervengan en la temática de contaminaciones, Riesgos y protección.</t>
  </si>
  <si>
    <t xml:space="preserve">-Apoyar la integración del sistema automatizado de permisos constructivos con inspecciones para el registro adecuado de clausuras, las infracciones y sus multas. </t>
  </si>
  <si>
    <t>Gestión integral de los Residuos  Sólidos.</t>
  </si>
  <si>
    <t>Sensibilizar y someter aprobación de la ciudadanía el Plan de Gestión Integral de los Residuos Sólidos para Garabito.</t>
  </si>
  <si>
    <t>-Realizar un estudio de factibilidad para la transformación e industrialización de los residuos sólidos para generar energía limpia a través de una alianza con una empresa de economía mixta.</t>
  </si>
  <si>
    <t>-Crear conciencia a nivel administrativo para la sustitución de la maquinaria y equipo viejo por nuevo.</t>
  </si>
  <si>
    <t>-Formar e incentivar en la recuperación de residuos valorizables cuya materia prima posibilite desarrollar proyectos de gran impacto: Social, Económico y Ambiental en el cantón.</t>
  </si>
  <si>
    <t>-Hacer los estudios y escenarios adecuados para determinar la rentabilidad de concesionar el servicio de recolección de residuos del cantón.</t>
  </si>
  <si>
    <t>Apoyar procesos y ejecutar el mantenimiento en la limpieza y ornato cantonal.</t>
  </si>
  <si>
    <t>Colaborar con los estudios y formulación de la propuesta de tarifas para: Aseo Vías, Parques y Playa.</t>
  </si>
  <si>
    <t>-Efectuar e implementar un programa de limpieza de vías, parques y playa</t>
  </si>
  <si>
    <t>-Colaborar con mano obra para la limpieza y aprovechamiento de las propiedades municipales.</t>
  </si>
  <si>
    <t>Promocionar y colaborar en la preservación y optimización del recurso hídrico del cantón.</t>
  </si>
  <si>
    <t>-Formular e implementar un Plan de Seguridad del Agua cantonal.</t>
  </si>
  <si>
    <t>-Crear procesos, adición y revisión de criterios ambientales para el tratamiento de aguas residuales en infraestructura.</t>
  </si>
  <si>
    <t>-Crear procesos, adición y revisión de criterios ambientales para los Planes Reguladores.</t>
  </si>
  <si>
    <t>-Crear procesos, adición y revisión de criterios ambientales para la zona marítima terrestre.</t>
  </si>
  <si>
    <t>Promocionar y colaborar en la preservación y optimización de los recursos forestales.</t>
  </si>
  <si>
    <t>-Formular e implementar un programa de reforestación de las zonas más vulnerables del cantón.</t>
  </si>
  <si>
    <t>-Crear procesos para la solicitud y atención de poda como la tala en zona pública.</t>
  </si>
  <si>
    <t>Promocionar y colaborar en la preservación y optimización del suelo, emisiones e inmisiones Atmosféricos.</t>
  </si>
  <si>
    <t>-Formular e implementar un Plan de aprovechamiento del recurso suelo.</t>
  </si>
  <si>
    <t>-Formular e implementar un Plan de concientización en la reducción de Inmisiones y Emisiones Atmosféricos.</t>
  </si>
  <si>
    <t>DESARROLLO SOCIOCULTURAL</t>
  </si>
  <si>
    <t>Infraestructura Accesible</t>
  </si>
  <si>
    <t>-Diseñar y ejecutar la construcción de viviendas de interés social en ambos distritos   para las personas que fueron desalojadas por las emergencias pasadas o viven en condiciones de pobreza, tal infraestructura  en cumplimiento de la ley 7600.</t>
  </si>
  <si>
    <t>-Diseñar, presupuestar y ejecutar proyectos de recreación, cultura y desarrollo de disciplinas deportivas integrales en los poblados lejanos a Jaco en cumpliendo de la ley 7600.</t>
  </si>
  <si>
    <t>Disminución de las Asimetrías Sociales inclusivos</t>
  </si>
  <si>
    <t>-Desarrollar el programa de responsabilidad empresarial para Garabito desde la plataforma del sector comercial, turístico y  hotelero en apoyo a la población socialmente vulnerable al incluir en su impacto la mejora en la calidad de vida de los  Adultos Mayores, discapacitados, persona joven, niños(as), población migrante, que contribuye con el bienestar social del cantón.</t>
  </si>
  <si>
    <t>-Impulsar alianzas privadas para la atención de estos grupos etarios en la ejecución de proyectos formulados en los instrumentos de planificación vigentes u otros actualizados en la gestión misma de proyectos.</t>
  </si>
  <si>
    <t>Fortalecer y apoyar el desarrollo acciones sociales.</t>
  </si>
  <si>
    <t>-Fortalecer el comité cantonal de deportes.</t>
  </si>
  <si>
    <t>-Incentivar a la comunidad a practicar diferentes actividades deportivas, recreativas, culturales, festivales como del mar y de las artes contribuyendo con la sostenibilidad del medio ambiente.</t>
  </si>
  <si>
    <t>-Promover talleres en: folclor, lectura, poesía, juegos tradicionales.</t>
  </si>
  <si>
    <t>-Formular e impulsar el proyecto de reforma al Artículo 59 de la Ley 6043 de la Zona Marítima por parte del Concejo a la Asamblea Legislativa para dotar de recursos para gastos administrativos al departamento de Salvavidas.</t>
  </si>
  <si>
    <t>-Formular y aplicar el convenio bipartito entre la Municipalidad y la Fundación de Salvavidas de Costa Rica.</t>
  </si>
  <si>
    <t>-Fortalecer la fundación de salvavidas de Costa Rica  apoyando la formulación e implementación de convenios específicos entre la empresa privada y otras instituciones.</t>
  </si>
  <si>
    <t>-Dotar de equipo a las torres  y de vehículos para mejor cobertura del servicio de salvavidas.</t>
  </si>
  <si>
    <t>-Revisar y aprobar el Reglamento de Playas, piscinas y cuerpos de agua que se ha presentado en la actualidad.</t>
  </si>
  <si>
    <t>-Promover y propiciar la sostenibilidad financiera de la fundación al formular proyectos como la creación de la escuela de surf, campañas de seguridad dirigida a los locales comerciales y centros educativos.</t>
  </si>
  <si>
    <t>Promover la atención integral inclusiva.</t>
  </si>
  <si>
    <t>-Promover y Proponer los estudios técnicos para la formulación, construcción de un centro médico con mayor capacidad de atención, servicios especializados, cirugías menores; o una solución similar para jaco.</t>
  </si>
  <si>
    <t>-Proponer la formulación, asignación presupuestaria para la construcción de un Ebais: San Antonio de Bijagual, Guacalillo, Bajamar y Cuarros.</t>
  </si>
  <si>
    <t>-Coordinar la limpieza de playas y otros lugares para prevenir la generación de vectores y contribuir con programa bandera azul y el reciclaje de residuos sólidos.</t>
  </si>
  <si>
    <t xml:space="preserve">-Realizar un diagnostico para actualizar la necesidad de becas para estudiantes de primaria, secundaria y deportivas. Desarrollar un programa de becas municipales financiados por la empresa privada local. </t>
  </si>
  <si>
    <t>-Incentivar las disciplinas deportivas con la formulación, diseño de instalaciones en las comunidades más distantes del cantón.</t>
  </si>
  <si>
    <t xml:space="preserve">-Promover la construcción de un centro de restauración de jóvenes y adultos para el cantón, para impulsar su sanación personal fuera del mundo del alcohol y drogas. </t>
  </si>
  <si>
    <t>-Colaborar con el Centro Diurno Josefina Ugalde.</t>
  </si>
  <si>
    <t>Promover la creación, ampliación y equipamiento de los Cen Cinae del cantón.</t>
  </si>
  <si>
    <t>Garantizar el apoyo a iniciativas que propicien la equidad de género cantonal.</t>
  </si>
  <si>
    <t>-Instaurar y promover la bolsa de empleo en el Centro Cívico.</t>
  </si>
  <si>
    <t>-Motivar y coordinar con instituciones de la educación técnica para que capacite a: Jóvenes, Mujeres, adultos (as) mayores en temáticas innovadores como: Diseño Grafico, diseño de Web, emprendurismo, etc.</t>
  </si>
  <si>
    <t>-Darle la continuidad a la capacitación en la especialidad técnica al I.N.A</t>
  </si>
  <si>
    <t>-Crear un albergue para mujeres víctimas de violencia que permita dar una respuesta inmediata de protección y apoyo, además de brindar el proceso de recuperación integral.</t>
  </si>
  <si>
    <t>-Reforzar la Oficina de la Mujer con un o una asistente capacitado para el abordaje de la población de esta oficina</t>
  </si>
  <si>
    <t>Promover la Identidad y Cultura Local Inclusiva.</t>
  </si>
  <si>
    <t>-Apoyar y fortalecer la conformación, sostenibilidad de la Banda Municipal y bandas comunales.</t>
  </si>
  <si>
    <t>-Se realizara un diagnostico para proponer una estrategia en el rescate y apoyo de talentos en: escultura, arte, danza y Otros.</t>
  </si>
  <si>
    <t>-Se celebrara una feria anual cultural enfocada a mostrar no solo los alcances de los talentos en: Escultura, Música, Arte, Danza, deportes y comidas típicas con la participación representativa de cada comunidad del cantón.</t>
  </si>
  <si>
    <t>DESARROLLO ECONOMICO</t>
  </si>
  <si>
    <t>Propiciar la participación de Organizaciones Sociales como pilar para el crecimiento económico del cantón.</t>
  </si>
  <si>
    <t>-Realizar convenio marco y convenios específicos necesarios con las diferentes instituciones públicas para impulsar ideas productivas  de organizaciones sociales y de población socialmente vulnerable (personas desempleadas y sin preparación académica).</t>
  </si>
  <si>
    <t>-Instaurar, activar y capacitar los Concejos Territoriales de INDER para el desarrollo de proyectos productivos en todo el cantón.</t>
  </si>
  <si>
    <t>-Promover e impulsar la formación de cooperativas productivas en todo el cantón, tales asesoradas desde la Oficina Municipal de Proyectos Comunales.</t>
  </si>
  <si>
    <t>Brindar oportunidades económicas sostenibles para los habitantes del cantón.</t>
  </si>
  <si>
    <t>-Promover y permitir que alguna institución bancaria del estado u su similar  apoye financieramente a todas las microempresas lideradas por mujeres para desarrollar encadenamientos productivos sostenibles ambientalmente.</t>
  </si>
  <si>
    <t>-Impulsar en coordinación con el Ministerio de Educación Pública, I.N.A y el MAG u otros, las huertas escolares en todo el Cantón.</t>
  </si>
  <si>
    <t xml:space="preserve">-Identificar e impulsar la conformación de una organización social para la industrialización y comercialización de la materia prima autóctona de la artesanía dirigido al Turismo en general. </t>
  </si>
  <si>
    <t>-Fomentar y asesorar  la conformación de organizaciones sociales para la transformación e industrialización de Residuos Sólidos.</t>
  </si>
  <si>
    <t>-Fomentar y asesorar la conformación de organizaciones sociales para la transformación e industrialización y comercialización del cultivo de mariscos, peces y otros derivados del mar.</t>
  </si>
  <si>
    <t xml:space="preserve">-Fomentar y asesorar  la conformación de organizaciones sociales para la atención  de mantenimiento manual vial de la red de caminos del Cantón.  </t>
  </si>
  <si>
    <t>-Promover el turismo rural comunitario y autogestión, al impulsar el diseño y construcción de un campo ferial con capacidad de atender: ferias, conciertos, festivales, exposiciones de arte, música, cine, autos.</t>
  </si>
  <si>
    <t>-Creación e Implementación de los festivales del mar en temporada baja, comparsas.</t>
  </si>
  <si>
    <t>-Incentivar las actividades como: conciertos, competencias de atletismo, ciclismo, motocross, autocross, torneos de surf y deportes extremos.</t>
  </si>
  <si>
    <t>-Instalar duchas y áreas de ventas en varios puntos estratégicos de las playas.</t>
  </si>
  <si>
    <t>-Diseño, estimación y construcción de dos muelles: Herradura y Tarcoles, para facilitar el turismo, comercio, empresarios, cabotaje y sector pesquero.</t>
  </si>
  <si>
    <t>-Diseño, estimación y articulación de recursos con instituciones públicas para construir miradores en: Guapinol, el peñón, desembocadura del rio Jesús María y sobre el rio grande de Tarcoles; dotándoles de instalaciones como restaurantes, quioscos, parqueos, zonas de descanso, servicios sanitarios, accesos a la playa y vigilancia.</t>
  </si>
  <si>
    <t>-Incentivar la elaboración de artesanía con materia prima: barro, madera, coco, conchas, piedras, telas, material de reciclaje en alianza con el INA, artesanos de Guanacaste y extranjeros, embajadas y gobierno central.</t>
  </si>
  <si>
    <t>-Promover el Turismo deportivo con el diseño, estimación de costos y construcción de la Ciudad Deportiva.</t>
  </si>
  <si>
    <t>-Promover una zona franca que cree espacios e incentivos para empresas nacionales y extranjeras para que generen trabajo.</t>
  </si>
  <si>
    <t>-Impulsar e integrar la zona económica del pacifico central que nos permita generar empleo.</t>
  </si>
  <si>
    <t>-Propiciar los estudios técnicos, la viabilidad económica y legal para crear dos Oficinas: Una que promueva, posicione, potencialice la riqueza en: infraestructura física, la biodiversidad ambiental, sociocultural y la otra oficina para que genere proyectos comunales.</t>
  </si>
  <si>
    <t>Brindar Servicios de Salud alcanzando la cobertura y calidad adecuada.</t>
  </si>
  <si>
    <t>-Impulsar las acciones pertinentes para la implementación de Alcantarillado Sanitario de Jacó, según las competencias de cada institución.</t>
  </si>
  <si>
    <t>Incentivar el establecimiento y mejora del servicio de Transporte Público.</t>
  </si>
  <si>
    <t>-Desarrollar una terminal de buses para el casco central de Jacó que centralice el transporte público urbano y reorganice las paradas de buses y paradas de taxis de Jacó</t>
  </si>
  <si>
    <t>-Gestionar la identificación, diseño y construcción de paradas de buses en coordinación con CTP y organizaciones sociales del Cantón, y asegura la prestación de servicio de transporte público  para las comunidades: San Antonio de Bijagual, Bajamar, Guacalillo, Cuarros, Lagunillas y Quebrada Amarilla como del resto del cantón.</t>
  </si>
  <si>
    <t>Promover la máxima cobertura del servicio de electricidad y telefonía en localidades rurales.</t>
  </si>
  <si>
    <t>Coordinar para la ampliación del alumbrado público de las comunidades rurales del cantón.</t>
  </si>
  <si>
    <t>Impulsar el desarrollo de los espacios públicos.</t>
  </si>
  <si>
    <t>-Impulsar proyectos en los espacios públicos para que la familia desarrolle toda actividad: cultural, recreación y deportivas en todo el cantón.</t>
  </si>
  <si>
    <t>INFRAESTRUCTURA MUNICIPAL y VIAL</t>
  </si>
  <si>
    <t>Fortalecer y Desarrollar un modelo de gestión social participativa que facilite el trabajo vial.</t>
  </si>
  <si>
    <t xml:space="preserve">-Articulación de actores sociales que invierten recursos en infraestructura vial como: ADIs, ASADAS, DINADECO, PRONAE, IFAM, IMAS, MIDEPLAN, Sistema Bancario Nacional, Empresa Privada Local, Cooperación Internacional, Recursos Municipales. </t>
  </si>
  <si>
    <r>
      <t xml:space="preserve">Obtención de </t>
    </r>
    <r>
      <rPr>
        <b/>
        <sz val="11"/>
        <color rgb="FF000000"/>
        <rFont val="Arial"/>
        <family val="2"/>
      </rPr>
      <t>2 a 3 o más</t>
    </r>
    <r>
      <rPr>
        <sz val="11"/>
        <color rgb="FF000000"/>
        <rFont val="Arial"/>
        <family val="2"/>
      </rPr>
      <t xml:space="preserve"> convenios marco con organizaciones institucionales y de </t>
    </r>
    <r>
      <rPr>
        <b/>
        <sz val="11"/>
        <color rgb="FF000000"/>
        <rFont val="Arial"/>
        <family val="2"/>
      </rPr>
      <t>6 a 8 o más</t>
    </r>
    <r>
      <rPr>
        <sz val="11"/>
        <color rgb="FF000000"/>
        <rFont val="Arial"/>
        <family val="2"/>
      </rPr>
      <t xml:space="preserve"> convenios bajo la modalidad participativa con entes cooperantes de sociedad civil organizada.</t>
    </r>
    <r>
      <rPr>
        <sz val="11"/>
        <color theme="1"/>
        <rFont val="Arial"/>
        <family val="2"/>
      </rPr>
      <t xml:space="preserve">  </t>
    </r>
  </si>
  <si>
    <r>
      <t>-</t>
    </r>
    <r>
      <rPr>
        <sz val="11"/>
        <color theme="1"/>
        <rFont val="Arial"/>
        <family val="2"/>
      </rPr>
      <t>Desarrollo de un programa de responsabilidad social de la empresa privada local instalada en los cascos urbanos consolidados en el distrito de Jaco y Tárcoles para soporte del desarrollo de infraestructura vial cantonal.</t>
    </r>
  </si>
  <si>
    <r>
      <t xml:space="preserve">Realizar la intervención de la red vial cantonal, </t>
    </r>
    <r>
      <rPr>
        <b/>
        <sz val="10"/>
        <color theme="1"/>
        <rFont val="Arial"/>
        <family val="2"/>
      </rPr>
      <t>rural, turística y de evacuación bajo la planificación del Mantenimiento Rutinario y Periódico.</t>
    </r>
  </si>
  <si>
    <r>
      <t xml:space="preserve">Intervención de los </t>
    </r>
    <r>
      <rPr>
        <i/>
        <sz val="11"/>
        <color rgb="FF000000"/>
        <rFont val="Arial"/>
        <family val="2"/>
      </rPr>
      <t>caminos rurales, turísticos y de evacuación,</t>
    </r>
    <r>
      <rPr>
        <sz val="11"/>
        <color rgb="FF000000"/>
        <rFont val="Arial"/>
        <family val="2"/>
      </rPr>
      <t xml:space="preserve"> </t>
    </r>
    <r>
      <rPr>
        <i/>
        <sz val="11"/>
        <color rgb="FF000000"/>
        <rFont val="Arial"/>
        <family val="2"/>
      </rPr>
      <t>dos veces por año</t>
    </r>
    <r>
      <rPr>
        <sz val="11"/>
        <color rgb="FF000000"/>
        <rFont val="Arial"/>
        <family val="2"/>
      </rPr>
      <t xml:space="preserve">, según programación y capacidad instalada (UTGV) de los </t>
    </r>
    <r>
      <rPr>
        <b/>
        <sz val="11"/>
        <color rgb="FF000000"/>
        <rFont val="Arial"/>
        <family val="2"/>
      </rPr>
      <t xml:space="preserve">211,20 km </t>
    </r>
    <r>
      <rPr>
        <sz val="11"/>
        <color rgb="FF000000"/>
        <rFont val="Arial"/>
        <family val="2"/>
      </rPr>
      <t>o más a incorporarse que conforman esta red vial local.</t>
    </r>
    <r>
      <rPr>
        <sz val="11"/>
        <color theme="1"/>
        <rFont val="Arial"/>
        <family val="2"/>
      </rPr>
      <t xml:space="preserve"> </t>
    </r>
  </si>
  <si>
    <t>-Asfaltar las calles de las comunidades de: Quebrada Amarilla y la principal de Cuarros hasta Bajamar y Guacalillo.</t>
  </si>
  <si>
    <r>
      <t xml:space="preserve">Realizar </t>
    </r>
    <r>
      <rPr>
        <b/>
        <sz val="10"/>
        <color rgb="FF000000"/>
        <rFont val="Arial"/>
        <family val="2"/>
      </rPr>
      <t>la intervención de la red vial cantonal asfaltada</t>
    </r>
    <r>
      <rPr>
        <b/>
        <sz val="10"/>
        <color theme="1"/>
        <rFont val="Arial"/>
        <family val="2"/>
      </rPr>
      <t>,</t>
    </r>
    <r>
      <rPr>
        <b/>
        <sz val="10"/>
        <color rgb="FF000000"/>
        <rFont val="Arial"/>
        <family val="2"/>
      </rPr>
      <t xml:space="preserve"> existente o por  incluirse bajo la planificación de reconstrucción, mejoramiento y obra nueva.</t>
    </r>
  </si>
  <si>
    <r>
      <t xml:space="preserve">-Intervención de los </t>
    </r>
    <r>
      <rPr>
        <i/>
        <sz val="11"/>
        <color rgb="FF000000"/>
        <rFont val="Arial"/>
        <family val="2"/>
      </rPr>
      <t>caminos asfaltados</t>
    </r>
    <r>
      <rPr>
        <sz val="11"/>
        <color rgb="FF000000"/>
        <rFont val="Arial"/>
        <family val="2"/>
      </rPr>
      <t xml:space="preserve">, </t>
    </r>
    <r>
      <rPr>
        <i/>
        <sz val="11"/>
        <color rgb="FF000000"/>
        <rFont val="Arial"/>
        <family val="2"/>
      </rPr>
      <t>dos veces por año</t>
    </r>
    <r>
      <rPr>
        <sz val="11"/>
        <color rgb="FF000000"/>
        <rFont val="Arial"/>
        <family val="2"/>
      </rPr>
      <t xml:space="preserve">, según programación  y capacidad instalada de los  </t>
    </r>
    <r>
      <rPr>
        <b/>
        <sz val="11"/>
        <color rgb="FF000000"/>
        <rFont val="Arial"/>
        <family val="2"/>
      </rPr>
      <t xml:space="preserve">16,10 km </t>
    </r>
    <r>
      <rPr>
        <sz val="11"/>
        <color rgb="FF000000"/>
        <rFont val="Arial"/>
        <family val="2"/>
      </rPr>
      <t>o más a incorporarse que conforman esta red vial local.</t>
    </r>
    <r>
      <rPr>
        <sz val="11"/>
        <color theme="1"/>
        <rFont val="Arial"/>
        <family val="2"/>
      </rPr>
      <t xml:space="preserve">  </t>
    </r>
    <r>
      <rPr>
        <b/>
        <sz val="11"/>
        <color theme="1"/>
        <rFont val="Arial"/>
        <family val="2"/>
      </rPr>
      <t xml:space="preserve"> </t>
    </r>
  </si>
  <si>
    <r>
      <t>-</t>
    </r>
    <r>
      <rPr>
        <sz val="11"/>
        <color theme="1"/>
        <rFont val="Arial"/>
        <family val="2"/>
      </rPr>
      <t xml:space="preserve">Conforme al diagnostico del estado, necesidad de nuevos puentes y la capacidad de respuesta interna, se ha determinado construir un puente promedio anual con una dimensión de </t>
    </r>
    <r>
      <rPr>
        <b/>
        <sz val="11"/>
        <color theme="1"/>
        <rFont val="Arial"/>
        <family val="2"/>
      </rPr>
      <t>15 a 30 m</t>
    </r>
    <r>
      <rPr>
        <sz val="11"/>
        <color theme="1"/>
        <rFont val="Arial"/>
        <family val="2"/>
      </rPr>
      <t xml:space="preserve"> en todas las comunidades del cantón, específicamente: Calle Hermosa, Quebrada Amarilla, Calle Jaime Rodríguez de Lagunillas, Quebrada Maravilla en Cuarros, Agujas de Quebrada Ganado, peatonal uniendo Lagunillas con Capulín. </t>
    </r>
  </si>
  <si>
    <t>Mejoramiento de las barandas del puente de Tarcolitos y San Antonio de Bijagual</t>
  </si>
  <si>
    <t>-Mejorar las calles de: San Antonio de Bijagual y Tarcolitos.</t>
  </si>
  <si>
    <t>-Realizar la señalización de las calles de Cuarros, Bajamar y Guacalillo</t>
  </si>
  <si>
    <t>-Construir un ciclo vía en Quebrada Amarilla.</t>
  </si>
  <si>
    <t>Crear Espacios seguros y adecuados para el Tránsito de Personas.</t>
  </si>
  <si>
    <t>Instar a los dueños de propiedades a construir sus aceras y obras de drenaje de sus sectores  o bien que las construya la Municipalidad.</t>
  </si>
  <si>
    <t>-Formular, diseñar y construir el boulevard en la Playa de Jaco.</t>
  </si>
  <si>
    <t xml:space="preserve">-Construir una pista peatonal y ciclo vía para la comunidad que conecte ambos distritos. </t>
  </si>
  <si>
    <t>Mejorar y contribuir en el mantenimiento vial de las Comunidades.</t>
  </si>
  <si>
    <t>Planear, diseñar, estimar y construir el alcantarillado pluvial de las comunidades del cantón.</t>
  </si>
  <si>
    <t>Propiciar la construcción y mejoramiento de instalaciones comunales.</t>
  </si>
  <si>
    <t xml:space="preserve">-Apoyar la construcción de Iglesias en las comunidades de ambos distritos. </t>
  </si>
  <si>
    <t>- Apoyar, asesorar   la construcción de  salones  comunales y plazas de deporte en ambos distritos.</t>
  </si>
  <si>
    <t xml:space="preserve">-Apoyar la construcción cementerio en ambos distritos del Cantón. </t>
  </si>
  <si>
    <t>Objetivos Especificos y Lineas de Accion</t>
  </si>
  <si>
    <t>GRAN TOTAL</t>
  </si>
  <si>
    <t>SERVICIOS PUBLICOS</t>
  </si>
  <si>
    <t>Planificar estudios técnicos, diseño y ejecución de proyectos de centros de salud en lugares distantes del cantón como: Quebrada Amarilla, Cuarros, Guacalillo.</t>
  </si>
  <si>
    <t xml:space="preserve">Realizar el acompañamiento en las campañas de Salud dirigida a las comunidades, sobre todo en la temática cercanas a problemáticas como Dengue y otros vectores de enfermedades y virus, accidentes de tránsito y contaminación ambiental. </t>
  </si>
  <si>
    <t xml:space="preserve">Promover de una mejor atención del personal de salud a los usuarios. </t>
  </si>
  <si>
    <t xml:space="preserve">Mejorar  la calidad de los acueductos rurales y del resto del cantón, con un plan de inversión en su capital humano e infraestructura, lo que habilite el aseguramiento de agua potable aún en tiempo de sequía o contaminación de fuentes. </t>
  </si>
  <si>
    <t>Mejorar los horarios  para la continuidad del servicio de transporte público en: San Antonio de Bijagual, Bajamar, Guacalillo, Cuarros, Lagunillas y Quebrada Amarilla.</t>
  </si>
  <si>
    <t>Gestionar el alumbrado público de las vías en: Guacalillo, Cuarros y Bajamar y otras zonas que ameriten el servicio.</t>
  </si>
  <si>
    <t>Fomentar la ampliación en la cobertura de la telefonía en las comunidades rurales del cantón.</t>
  </si>
  <si>
    <t>Aseo de Vias</t>
  </si>
  <si>
    <t>Recoleccion de Residuos</t>
  </si>
  <si>
    <t>Mejoramiento de Zona Maritima Terrestre</t>
  </si>
  <si>
    <t>Deposito y tratamiento de Residuos</t>
  </si>
  <si>
    <t>Inspeccion Sanitaria</t>
  </si>
  <si>
    <t>Proteccion del Ambiente</t>
  </si>
  <si>
    <t>Desarrollo y Control Urbano</t>
  </si>
  <si>
    <t>Educativos, Culturales y Deportivos</t>
  </si>
  <si>
    <t>Servicios Sociales y Complementarios</t>
  </si>
  <si>
    <t>Cementerio</t>
  </si>
  <si>
    <t>Mantenimiento de Caminos y Calles</t>
  </si>
  <si>
    <t xml:space="preserve">Unidad Tecnica </t>
  </si>
  <si>
    <t>Observacion:  Dentro de cada eje se encuentra incluido el gasto de:  Administracion General y Auditoria Programa I, como del Programa II, Servicios Comunales.</t>
  </si>
  <si>
    <t>Accion Ejecutada</t>
  </si>
  <si>
    <t>PROCESO</t>
  </si>
  <si>
    <t>PENDIENTE</t>
  </si>
  <si>
    <t>SIN EFECTO</t>
  </si>
  <si>
    <t>EJECUTADO</t>
  </si>
  <si>
    <t>PENDIENTE, SEGUNDA PUB</t>
  </si>
  <si>
    <t>PENDIENTE.</t>
  </si>
  <si>
    <t>Administracion</t>
  </si>
  <si>
    <t>Auditoria</t>
  </si>
  <si>
    <t>Transferencias</t>
  </si>
  <si>
    <t>Seguridad y Vigilancia Comunitaria</t>
  </si>
  <si>
    <t>Direccion y Estudios tecnicos</t>
  </si>
  <si>
    <t>TOTAL ACCIONES</t>
  </si>
  <si>
    <t>EJECUTADAS</t>
  </si>
  <si>
    <t>PENDIENTES</t>
  </si>
  <si>
    <t>Ejecutadas</t>
  </si>
  <si>
    <t>Proceso</t>
  </si>
  <si>
    <t>Pendiente</t>
  </si>
  <si>
    <t>Sin efecto</t>
  </si>
  <si>
    <t>VALOR RELATIVO</t>
  </si>
  <si>
    <t>AÑO 2016</t>
  </si>
  <si>
    <t>AÑO 2018</t>
  </si>
  <si>
    <t>AÑO 2019</t>
  </si>
  <si>
    <t>AÑO 2020</t>
  </si>
  <si>
    <t>PERIODO: 2016</t>
  </si>
  <si>
    <t>PERIODO: 2018</t>
  </si>
  <si>
    <t>PERIODO: 2019</t>
  </si>
  <si>
    <t>PERIODO: 2020</t>
  </si>
  <si>
    <t xml:space="preserve">FOTALECIMIENTO INSTITUCIONAL EN EQUIPO Y PROGRAMAS DE COMPUTO                                                                                         </t>
  </si>
  <si>
    <t xml:space="preserve">Finiquito Administración  Proceso Caso Sol Barra                                                                                                      </t>
  </si>
  <si>
    <t xml:space="preserve">INFORME DE LABORES PERIODO 2007-2016                                                                                                                  </t>
  </si>
  <si>
    <t xml:space="preserve">REACONDICIONAMIENTO DE LOS CECUDIs JACO Y HERRADURA                                                                         </t>
  </si>
  <si>
    <t xml:space="preserve">CECI DE TARCOLES Y DE LAGUNILLAS REPARACIONES         </t>
  </si>
  <si>
    <t>CONSTRUCCION DE NICHOS Y OTRAS MEJORAS EN CEMENTERIO DE JACO</t>
  </si>
  <si>
    <t xml:space="preserve">ALQUILER DE BOMBEROS  FONDOS IBI                                                                                                                      </t>
  </si>
  <si>
    <t xml:space="preserve">FORTALECIMIENTO DEL CEN CINAI JACO EN EQUIPO                                                                                                          </t>
  </si>
  <si>
    <t xml:space="preserve">APOYO A LOS PROGRAMAS DE TAEKWONDO DEL CENTRO CIVICO                                                                                                 </t>
  </si>
  <si>
    <t xml:space="preserve">DISCAPACITADOS                                                                                                                                        </t>
  </si>
  <si>
    <t xml:space="preserve">ACTIVIDADES DEL 15 SETIEMBRE Y NAVIDAD                                                                                                                </t>
  </si>
  <si>
    <t xml:space="preserve">ASODEGA                                                                                                                                               </t>
  </si>
  <si>
    <t xml:space="preserve">FORTALECIMIENTO DE LA BANDA MUNICIPAL                                                                                                                 </t>
  </si>
  <si>
    <t xml:space="preserve">PATROCINIO DEL TORNEO DE SURF INTERNACIONAL                                                                                                           </t>
  </si>
  <si>
    <t xml:space="preserve">PATROCINIO CAMPEONATO CONTINENTAL BOXEO JUVENIL MASCULINO                                                                                             </t>
  </si>
  <si>
    <t xml:space="preserve">AYUDA A LA ADI DE QUEBRADA AMARILLA PARA LA COSNTRUCCION DEL SALON MULTIUSOS                                                                          </t>
  </si>
  <si>
    <t xml:space="preserve">APOYO AL  PRO CEN CINAI BIENESTAR COMUNAL DE JACÓ                                                                                                     </t>
  </si>
  <si>
    <t xml:space="preserve">CENTRO DIURNO JOSEFINA UGALDE CESPEDES                                                                                                                </t>
  </si>
  <si>
    <t xml:space="preserve">ASOCIACION DEPORTIVA GARABITEÑA    (ASODEGA)                                                                                                          </t>
  </si>
  <si>
    <t xml:space="preserve">FESTIVAL DE ARTES DE JACO                                                                                                                             </t>
  </si>
  <si>
    <t xml:space="preserve">PROYECTO DE COORDINACION INSTITUCIONAL: DEJANDO HUELLAS ENTRELA MUNICIPALIDAD Y ASOCIACIONES DEL CANTON DE GARABITO                                   </t>
  </si>
  <si>
    <t xml:space="preserve">ACTIVIDAES RECREATIVAS DEL TORNEO DE SURF                                                                                                             </t>
  </si>
  <si>
    <t xml:space="preserve">TALLERES DEPORTIVOS Y RECREATIVOS EN ESCUELAS PRIMARIAS DEL DISTRITO, DISTRITO JACÓ                                                                   </t>
  </si>
  <si>
    <t xml:space="preserve">MEJORAS DEL CATÓLICO Y AULAS DE CATEQUESIS Y LA COMPRA DE MATERIAL DIDÁCTICO EN QUEB. GANADA                                                          </t>
  </si>
  <si>
    <t xml:space="preserve">TECHO PARA COMPLEMETAR PROYECTO DE PARTIDA ESPECIFICA PARA ESCUELA DE TARCOLES    </t>
  </si>
  <si>
    <t xml:space="preserve">ESCUELA DE BIJAGUAL                                                                                                                     </t>
  </si>
  <si>
    <t xml:space="preserve">DIRECCION REGIONAL DEL MEP                                                                                                                            </t>
  </si>
  <si>
    <t xml:space="preserve">ESCUELA DE PUEBLO NUEVO                                                                                                                               </t>
  </si>
  <si>
    <t xml:space="preserve">REMODELACIÓN SALÓN MULTIUSO DEL CENTRO EDUCATIVO TÁRCOLES, DISTRITO TÁRCOLES                                                                          </t>
  </si>
  <si>
    <t xml:space="preserve">REPARACIÓN GIMNASIO ESCUELA TÁRCOLES                                                                                                                  </t>
  </si>
  <si>
    <t xml:space="preserve">FUERZA PUBLICA FONDOS IBI                                                                                                                             </t>
  </si>
  <si>
    <t xml:space="preserve">MALLA DE CASETA DE  LA DELEGACION POLICIA DE HERRADURA                                                                                                </t>
  </si>
  <si>
    <t xml:space="preserve">COMPRA DE VEHICULOS MUNICIPALES                                                                                                                       </t>
  </si>
  <si>
    <t xml:space="preserve">Ayuda Asociación De Tárcoles para Reparación de  la delegación  fuerza pública de Tárcoles                                                             </t>
  </si>
  <si>
    <t xml:space="preserve">MEJORAS DEL CAMPO FERIAL DE HERRADURA                                                                                                                 </t>
  </si>
  <si>
    <t>GESTION AMBIENTAL y ORD. TERRITORIAL</t>
  </si>
  <si>
    <t>OBRAS PARA ENBELLECIMIENTO DEL RELLENO</t>
  </si>
  <si>
    <t xml:space="preserve">SEMILLA PARA PLAYA HERMOSA                                                                                                                            </t>
  </si>
  <si>
    <t xml:space="preserve">PROYECTO DE LAPAS EN GUACALILLO                                                                                                                       </t>
  </si>
  <si>
    <t xml:space="preserve">COMPRA DE VEHICULO PARA RECOLECCION                                                                                                                   </t>
  </si>
  <si>
    <t>INFRAESTRUCTURA VIAL y MUNICIPAL</t>
  </si>
  <si>
    <t>UNIDAD TÉCNICA DE GESTION VIAL</t>
  </si>
  <si>
    <t>CONTRAPARTDA MOP FONDOS 8114</t>
  </si>
  <si>
    <t>Global de Inversión de Convenios CUTGV 001-2016 Quebrada Amarilla 130 metros de acera y cordón 80 metros de alcantarilla</t>
  </si>
  <si>
    <t xml:space="preserve">Global de Inversión de Convenios CUTGV 002-2016 Quebrada Ganado 200 metros de acera Camino 6-11-010                                                   </t>
  </si>
  <si>
    <t xml:space="preserve">Global de Inversión de Convenios CUTGV 003-2016 Herradura 265 metros de acera y cordón Camino 6-11-092                                               </t>
  </si>
  <si>
    <t xml:space="preserve">Global de Inversión de Convenios CUTGV 004-2016 Calle Pochotal 65 metros de acera y 152 metros de alcantarillado                    </t>
  </si>
  <si>
    <t xml:space="preserve">Global de Inversión de Convenios CUTGV 005-2016, Tárcoles 250 metros de acera y cordón Camino 6-11-013 y 6-11-179                                    </t>
  </si>
  <si>
    <t xml:space="preserve">CONTRAPARTIDA PROYECTO BID-CAMINO 6-11-001 CALLE HERMOSA LA BAMBU  FONDOS 8114                                                                        </t>
  </si>
  <si>
    <t xml:space="preserve">ASFALTADO CALLE INVU TARCOLES                                                                                                                         </t>
  </si>
  <si>
    <t xml:space="preserve">ASFALTADO CALLE QUEBRADA GANADO                                                                                                                       </t>
  </si>
  <si>
    <t xml:space="preserve">COMPRA DE UN LOWBOY                                                                                                                                   </t>
  </si>
  <si>
    <t xml:space="preserve">ASFALTADO CAMINO -6-11-022-MOPT                                                                                                                       </t>
  </si>
  <si>
    <t xml:space="preserve">PROYECTO ACERAS Y CORDONES                                                                                                                            </t>
  </si>
  <si>
    <t xml:space="preserve">MUROS DE PROTECCION EN LA DESEMBOCADURA DEL RIO COPEY JACÓ                                                                                            </t>
  </si>
  <si>
    <t xml:space="preserve">PROY. BOULEVARD JACO FONDO 20%ZMT                                                                                                                     </t>
  </si>
  <si>
    <t xml:space="preserve">REMODELACIÓN VARIAS EN CEMENTERIO QUEBRADA GANADO                                                                                                    </t>
  </si>
  <si>
    <t xml:space="preserve">COMP. E INSTALACIÓN  TANQUE DE ALMACENAMIENTO DE AGUA POTABLE Y TUBERÍA, EN LA COMUNIDAD DE TÁRCOLES, DISTRITO TÁRC                                   </t>
  </si>
  <si>
    <t>INVERSION ANUAL</t>
  </si>
  <si>
    <t>INVERSION ESPECIFICA POR PROYECTOS</t>
  </si>
  <si>
    <t>INVERSION GLOBAL</t>
  </si>
  <si>
    <t>Observacion: Datos sin incluir remuneraciones de los diferentes programas presupuestarios.</t>
  </si>
  <si>
    <t>AÑO</t>
  </si>
  <si>
    <t>2011-2015</t>
  </si>
  <si>
    <t>2016-2020</t>
  </si>
  <si>
    <t>TOTAL</t>
  </si>
  <si>
    <t>DIFERENCIA</t>
  </si>
  <si>
    <t>% CRECIMIENTO</t>
  </si>
  <si>
    <t>RECAUDACION</t>
  </si>
  <si>
    <t>ESTIMADA</t>
  </si>
  <si>
    <t>PROYECCION HACIENDA</t>
  </si>
  <si>
    <t>REAL</t>
  </si>
  <si>
    <t>PROYECCION COMISION</t>
  </si>
  <si>
    <t>Periodo</t>
  </si>
  <si>
    <t>Valor Relativo Alcanzado</t>
  </si>
  <si>
    <t>Promedio Relativo</t>
  </si>
  <si>
    <t>Evaluado</t>
  </si>
  <si>
    <t>Tipo Meta</t>
  </si>
  <si>
    <t>Parametros</t>
  </si>
  <si>
    <t>Año</t>
  </si>
  <si>
    <t>Mejora</t>
  </si>
  <si>
    <t>Operativo</t>
  </si>
  <si>
    <t>Fuente: Sistema Informacion de Indicadores Municipales, CGR.</t>
  </si>
  <si>
    <t>ESTIMACION PEM</t>
  </si>
  <si>
    <t>COMPARACION ESTIMADO, PAO-PEM</t>
  </si>
  <si>
    <t>Histórico Cumplimiento de Metas PAO</t>
  </si>
  <si>
    <t>DIRECCCION TECNICA Y ESTUDIOS</t>
  </si>
  <si>
    <t>Proyecto: Garabito Perfecto</t>
  </si>
  <si>
    <t>5.03.02.02</t>
  </si>
  <si>
    <t>Proyecto de Equipamiento centros Educativos y Cominidad en General(8114)</t>
  </si>
  <si>
    <t>5.03.02.06</t>
  </si>
  <si>
    <t>Const.de paso en alcantarilla RIBLOCK" y const. de cabezales. Camino Playa Agujas(8114)"</t>
  </si>
  <si>
    <t>5.03.02.08</t>
  </si>
  <si>
    <t>Compra de agregado (material de base) Proyectos de asfaltados a realizar mediante SMS del MOPT (8114)</t>
  </si>
  <si>
    <t>5.03.02.10</t>
  </si>
  <si>
    <t>Proyecto de obras de drenaje lagunillas  casco central camino 6-11-069-y 6-070(8114)</t>
  </si>
  <si>
    <t>5.03.02.11</t>
  </si>
  <si>
    <t xml:space="preserve"> Proyecto de construccion de losas en San Antonio de Garabito. camino 6-11-055(8114)</t>
  </si>
  <si>
    <t>5.03.02.12</t>
  </si>
  <si>
    <t>CUADRANTE ALTO CAPULIN ( IFAM). EXTRAORD. 01-2017</t>
  </si>
  <si>
    <t>5.03.02.13</t>
  </si>
  <si>
    <t>CAMINO PLAYA AZUL ( IFAM )RXTRAORD. 01-2017</t>
  </si>
  <si>
    <t>5.03.02.15</t>
  </si>
  <si>
    <t>CAMINO RIO SECO (ASFALTADO 500 METROS)  (IFAM) EXTORD. 01-2017</t>
  </si>
  <si>
    <t>5.03.02.16</t>
  </si>
  <si>
    <t>Proy. de Alcantarillado y Obras de Arte en Calle Herradura del Cruce de la Constanera a Playa. (IBI)</t>
  </si>
  <si>
    <t>5.03.02.17</t>
  </si>
  <si>
    <t>RECARPETEO CALLE MUNI-MADRIGAL(IFAM )EXTRAORD. 01-2017</t>
  </si>
  <si>
    <t>5.03.02.18</t>
  </si>
  <si>
    <t>RECARPETEO CALLE LAPA VERDE (POPS-COSTANERA) (IFAM) EXTRAORD. 01-2017</t>
  </si>
  <si>
    <t>5.03.02.19</t>
  </si>
  <si>
    <t>RECARPETEO CALLE PRINCIPAL JACO SOL (IFAM ).EXTR AORD. 01-2017</t>
  </si>
  <si>
    <t>5.03.02.20</t>
  </si>
  <si>
    <t>PROTECTO  DE OBRAS VIALES CALLE VERANERAS - JACO(8114)</t>
  </si>
  <si>
    <t>5.03.02.21</t>
  </si>
  <si>
    <t>PROYECTO  DE COLOCACION DE ALCANTARILLADO TARCOLES CENTRO(8114)</t>
  </si>
  <si>
    <t>5.03.02.22</t>
  </si>
  <si>
    <t>ASFALTADO CALLE LA VERANERA (FONDOS LIBRES)</t>
  </si>
  <si>
    <t>5.03.02.23</t>
  </si>
  <si>
    <t>Proyecto De Señalamiento Horizontal De Calle Pastor Díaz 6-11-041. Jaco, Garabito. EXTR 3-2017</t>
  </si>
  <si>
    <t>5.03.02.24</t>
  </si>
  <si>
    <t>Proy. colocación de carpeta asfáltica calle Villagra (200 metros lineales). 6-11-147. Herradura, Garabito.</t>
  </si>
  <si>
    <t>5.03.02.26</t>
  </si>
  <si>
    <t>Proyecto  de obras de drenaje lagunillas  casco central camino 6-11-169-y 6-11 170  / FIN.MUNIC. 40% ZMT</t>
  </si>
  <si>
    <t>5.03.02.27</t>
  </si>
  <si>
    <t>Proyecto de Construccion  Acera, Cordon y Obras de Drenaje Bajamar. Camino 6 11 185 . ( 8114)</t>
  </si>
  <si>
    <t>5.03.06.02</t>
  </si>
  <si>
    <t>Proyecto de Cierre Tecnico del RellenoSanitario</t>
  </si>
  <si>
    <t>5.03.06.01</t>
  </si>
  <si>
    <t>5.03.06.03</t>
  </si>
  <si>
    <t>FUERZA PUBLICA FONDOS IBI</t>
  </si>
  <si>
    <t>5.03.06.04</t>
  </si>
  <si>
    <t>ASFALTADO DE LA AVENIDAD PASTOR DIAZ-S.G-565-2017</t>
  </si>
  <si>
    <t>5.03.06.05</t>
  </si>
  <si>
    <t>AYUDA  ALA POBLACION  CON DISCAPACIDAD DEL COLEGIO DE JACO</t>
  </si>
  <si>
    <t>5.03.06.07</t>
  </si>
  <si>
    <t>Reparación urgente de la Bodega lado de Malla y Techo</t>
  </si>
  <si>
    <t>5.03.06.09</t>
  </si>
  <si>
    <t>FESTIVAL DE ARTE 2017</t>
  </si>
  <si>
    <t>5.03.06.10</t>
  </si>
  <si>
    <t>FORTALECIMIENTO INSTITUCIONAL- EXPEDIENTE UNICO</t>
  </si>
  <si>
    <t>5.03.06.13</t>
  </si>
  <si>
    <t>Talleres Comunales</t>
  </si>
  <si>
    <t>5.03.06.16</t>
  </si>
  <si>
    <t>Operación del Centro de Cuido para menores de edad. Para dos CECUDI (HERRADURA Y JACO) un total de 181 menores</t>
  </si>
  <si>
    <t>5.03.06.17</t>
  </si>
  <si>
    <t>Construcción y mejoramiento cuatro canchas de fútbol</t>
  </si>
  <si>
    <t>5.03.06.18</t>
  </si>
  <si>
    <t>CATASTRO MUNICIPAL</t>
  </si>
  <si>
    <t>5.03.06.20</t>
  </si>
  <si>
    <t>Proyecto Buolervard de Playa  Jacó  (Estudio ambiental)</t>
  </si>
  <si>
    <t>5.03.06.21</t>
  </si>
  <si>
    <t>APORTE PARA JUNTA SALUD DE GARABITO</t>
  </si>
  <si>
    <t>5.03.06.23</t>
  </si>
  <si>
    <t>CONCESIÓN RIO TURUBARITOS</t>
  </si>
  <si>
    <t>5.03.06.24</t>
  </si>
  <si>
    <t>CONTRATACION SERVICIOS ATENCION BIBLIOTECA CENTRO CIVICO</t>
  </si>
  <si>
    <t>5.03.06.27</t>
  </si>
  <si>
    <t>CONSTRUCCION TRINCHERA RELLENO SANITARIO</t>
  </si>
  <si>
    <t>5.03.06.28</t>
  </si>
  <si>
    <t>BOULEVARD DE PLAYA JACO -INDEMNIZACION</t>
  </si>
  <si>
    <t>5.03.06.29</t>
  </si>
  <si>
    <t>DIVULGACION DERECHOS NIÑEZ Y ADOLESCENCIA</t>
  </si>
  <si>
    <t>5.03.06.30</t>
  </si>
  <si>
    <t>BATERIAS SANITARIAS Y OFICINAS DE TURISMO EN PLAYAS DEL CANTON</t>
  </si>
  <si>
    <t>5.03.06.31</t>
  </si>
  <si>
    <t>CONTRATACION SERVICIOS DE TAEKWON-DO</t>
  </si>
  <si>
    <t>5.03.06.32</t>
  </si>
  <si>
    <t>PRODUCCION DE PARGO COLORADO EN JAULAS EN HERRADURA</t>
  </si>
  <si>
    <t>5.03.06.33</t>
  </si>
  <si>
    <t>TALLER ARTESANIAS</t>
  </si>
  <si>
    <t>5.03.06.34</t>
  </si>
  <si>
    <t>CEMENTERIO JACO: CONSTRUCION DE NICHOS, BAÑOS Y AREA COMEDOR</t>
  </si>
  <si>
    <t>5.03.06.36</t>
  </si>
  <si>
    <t>COMPRA E INST. JUEGOS INFANTILES RECREATIVOS EN  COMUNIDADES: JACO, QUEBRADA AMARILLA, HERRADURA, TARCOLES</t>
  </si>
  <si>
    <t>5.03.06.37</t>
  </si>
  <si>
    <t>BANDA MUNICIPAL: COMPRA INSTRUMENTOS</t>
  </si>
  <si>
    <t>5.03.06.39</t>
  </si>
  <si>
    <t>CELEBRACION CANTONATO DE GARABITO</t>
  </si>
  <si>
    <t>5.03.06.40</t>
  </si>
  <si>
    <t>CELEBRACION NAVIDEÑA JUEGO DE POLVORA COMUNIDADES: QUEBRADA AMARILLA, HERRADURA, QUEBRADA GANADO, LAGUNILLAS, TARCO</t>
  </si>
  <si>
    <t>5.03.06.42</t>
  </si>
  <si>
    <t>ALUMBRADO NAVIDEÑO CIUDAD JACO</t>
  </si>
  <si>
    <t>5.03.06.43</t>
  </si>
  <si>
    <t>FORTALECIMIENTO PROGRAMA SALVAVIDAS</t>
  </si>
  <si>
    <t>5.03.06.45</t>
  </si>
  <si>
    <t>IMPLEMENTACION PROGRAMA CAPACITACION Y FORMACION LIDERAZGO Y PROYECTO DE VIDA A LA POBLACION JOVEN DE GARABITO</t>
  </si>
  <si>
    <t>5.03.06.46</t>
  </si>
  <si>
    <t>CONSTRUCCION GRADERIA MULTIUSOS TARCOLES</t>
  </si>
  <si>
    <t>5.03.06.47</t>
  </si>
  <si>
    <t>ESCUELA LAGUNILLAS: COMPRA INSTRUMENTOS BANDA</t>
  </si>
  <si>
    <t>5.03.06.48</t>
  </si>
  <si>
    <t>ESCUELA PLAYA AZUL: COMPRA INSTRUMENTOS BANDA</t>
  </si>
  <si>
    <t>5.03.06.50</t>
  </si>
  <si>
    <t>CELEBRACION DE LA CREACION DEL DISTRITO 02</t>
  </si>
  <si>
    <t>5.03.07.02</t>
  </si>
  <si>
    <t>FONDO 20% ZMT MEJORAS ZONA TURISTICA PROYECTO</t>
  </si>
  <si>
    <t>5.03.07.03</t>
  </si>
  <si>
    <t>Consejo de Seguridad Vial, art. 217, Ley 7331-93</t>
  </si>
  <si>
    <t>5.03.07.04</t>
  </si>
  <si>
    <t>Fondo Plan Regulador Playa Agujas</t>
  </si>
  <si>
    <t>5.03.07.05</t>
  </si>
  <si>
    <t>Consejo Nacional Polìtica Pùblica de la Persona Joven, Ley 8261</t>
  </si>
  <si>
    <t>5.03.07.06</t>
  </si>
  <si>
    <t>Escuelas de música</t>
  </si>
  <si>
    <t>5.04.06.01</t>
  </si>
  <si>
    <t>CONSTRUCCIÓN DE ACERAS ALREDEDOR Y MEJORAS A LA ESCUELA PUEBLO NUEVO, DISTRITO JACÓ.</t>
  </si>
  <si>
    <t>5.04.06.02</t>
  </si>
  <si>
    <t>MEJORAMIENTO DE PARADA DE BUS-CUARROS A QUEBRADA GANADO, DISTRITO TÁRCOLES</t>
  </si>
  <si>
    <t>5.04.06.03</t>
  </si>
  <si>
    <t xml:space="preserve"> Remodelación varias en cementerio Quebrada Ganado, Garabito, Puntarenas</t>
  </si>
  <si>
    <t>5.04.06.04</t>
  </si>
  <si>
    <t>PARQUE HERRADURA Y CANCHA MULTIUSO</t>
  </si>
  <si>
    <t>5.04.06.05</t>
  </si>
  <si>
    <t>Compra E Instalación De Tanque De Almacenamiento De Agua Potable, yTubería, En La Comunidad De Tárcoles, Di</t>
  </si>
  <si>
    <t>5.04.06.06</t>
  </si>
  <si>
    <t>Jaco accesible para todos constrruccion de rampas aceras centro de Jaco</t>
  </si>
  <si>
    <t>5.04.06.07</t>
  </si>
  <si>
    <t>Equip. Para Aguas Rápidas y Vertical, Unidad Nueva y Adquirir Eq. De Comunicación, Cruz Roja De Jacó</t>
  </si>
  <si>
    <t>5.04.06.08</t>
  </si>
  <si>
    <t>Compra De Mas Instrumentos Musicales Para La Banda De Herradura, Distrito Jaco</t>
  </si>
  <si>
    <t>5.04.06.09</t>
  </si>
  <si>
    <t>Mejoras Iglesia Catolica y aulas de catequesis compra material didactico en Quebrada Ganado</t>
  </si>
  <si>
    <t>GRAN TOTAL SIN EJECUTAR</t>
  </si>
  <si>
    <t>MONTO</t>
  </si>
  <si>
    <t>CODIGO</t>
  </si>
  <si>
    <t>PARTIDAS ESPECIFICAS: IV</t>
  </si>
  <si>
    <t xml:space="preserve">SUB-TOTAL </t>
  </si>
  <si>
    <t>SUB-TOTAL PROGRAMA.</t>
  </si>
  <si>
    <t>INVERSIONES. PROGRAMA III</t>
  </si>
  <si>
    <t>PROYECTOS, AÑO 2017</t>
  </si>
  <si>
    <t>Sin Ejecutar</t>
  </si>
  <si>
    <t>Proyectos</t>
  </si>
  <si>
    <t>Direccion Tecnica y Estudios (Inf. Cantonal)</t>
  </si>
  <si>
    <t>Direccion Tecnica y Estudios (Planes Reguladores)</t>
  </si>
  <si>
    <t>Gestionar la adquisicion terreno para Tarcoles</t>
  </si>
  <si>
    <t>Suministrar los recursos para la adquisicion de tuberia para el acueducto del Alto y Bajo capulin/5.03.06.23</t>
  </si>
  <si>
    <t>Unidad Tecnica</t>
  </si>
  <si>
    <t>Proyecto Alcantarillado 171 mts en Queb. Ganado</t>
  </si>
  <si>
    <t>Diseñar la construccion de aceras alrededor del centro educativo de pueblo nuevo, jaco/5.04.02.01</t>
  </si>
  <si>
    <t>Meta Ejecutada- año 2017</t>
  </si>
  <si>
    <t>Meta Ejecutada, año 2018</t>
  </si>
  <si>
    <t>INVERSION TOTAL (Programa III y IV)</t>
  </si>
  <si>
    <t>HISTORICO MODIFICACIONES INTERNAS</t>
  </si>
  <si>
    <t>Cantidad</t>
  </si>
  <si>
    <t>PENDIIENTE</t>
  </si>
  <si>
    <t>EJECUTADA</t>
  </si>
  <si>
    <t>Meta Ejecutada- año 2016</t>
  </si>
  <si>
    <t>MEJORAS DEL CATOLICO y AULAS DE CATEQUESIS Y LA COMPRA DE MATERIAL DIDACTICA EN QUEBRADA GANADO.</t>
  </si>
  <si>
    <t>EJES ESTRATEGICOS</t>
  </si>
  <si>
    <t>HISTORICO 2016-2018</t>
  </si>
  <si>
    <t>TOTALES</t>
  </si>
  <si>
    <t>SUMAS IGUALES</t>
  </si>
  <si>
    <t>AVANCE LINEAS ACCION AL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</si>
</sst>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_-&quot;₡&quot;* #,##0.00_-;\-&quot;₡&quot;* #,##0.00_-;_-&quot;₡&quot;* &quot;-&quot;??_-;_-@_-"/>
    <numFmt numFmtId="166" formatCode="0.0"/>
  </numFmts>
  <fonts count="40" x14ac:knownFonts="1">
    <font>
      <sz val="11"/>
      <color theme="1"/>
      <name val="Calibri"/>
      <family val="2"/>
      <scheme val="minor"/>
    </font>
    <font>
      <b/>
      <sz val="11"/>
      <color theme="1"/>
      <name val="Calibri"/>
      <family val="2"/>
      <scheme val="minor"/>
    </font>
    <font>
      <b/>
      <sz val="12"/>
      <color theme="1"/>
      <name val="Arial"/>
      <family val="2"/>
    </font>
    <font>
      <b/>
      <sz val="11"/>
      <color theme="1"/>
      <name val="Arial"/>
      <family val="2"/>
    </font>
    <font>
      <sz val="11"/>
      <color theme="1"/>
      <name val="Arial"/>
      <family val="2"/>
    </font>
    <font>
      <sz val="10"/>
      <color theme="1"/>
      <name val="Arial"/>
      <family val="2"/>
    </font>
    <font>
      <sz val="12"/>
      <color theme="1"/>
      <name val="Calibri"/>
      <family val="2"/>
      <scheme val="minor"/>
    </font>
    <font>
      <b/>
      <sz val="10"/>
      <color theme="1"/>
      <name val="Arial"/>
      <family val="2"/>
    </font>
    <font>
      <b/>
      <sz val="10"/>
      <color rgb="FF000000"/>
      <name val="Arial"/>
      <family val="2"/>
    </font>
    <font>
      <sz val="11"/>
      <color rgb="FF000000"/>
      <name val="Arial"/>
      <family val="2"/>
    </font>
    <font>
      <b/>
      <sz val="11"/>
      <color rgb="FF000000"/>
      <name val="Arial"/>
      <family val="2"/>
    </font>
    <font>
      <i/>
      <sz val="11"/>
      <color rgb="FF000000"/>
      <name val="Arial"/>
      <family val="2"/>
    </font>
    <font>
      <b/>
      <i/>
      <sz val="9"/>
      <color theme="1"/>
      <name val="Arial"/>
      <family val="2"/>
    </font>
    <font>
      <sz val="11"/>
      <color rgb="FFFF0000"/>
      <name val="Calibri"/>
      <family val="2"/>
      <scheme val="minor"/>
    </font>
    <font>
      <b/>
      <sz val="11"/>
      <color theme="4"/>
      <name val="Calibri"/>
      <family val="2"/>
      <scheme val="minor"/>
    </font>
    <font>
      <b/>
      <sz val="11"/>
      <color rgb="FF00B050"/>
      <name val="Calibri"/>
      <family val="2"/>
      <scheme val="minor"/>
    </font>
    <font>
      <b/>
      <sz val="11"/>
      <color rgb="FFFF0000"/>
      <name val="Calibri"/>
      <family val="2"/>
      <scheme val="minor"/>
    </font>
    <font>
      <b/>
      <sz val="11"/>
      <color rgb="FFFFC000"/>
      <name val="Calibri"/>
      <family val="2"/>
      <scheme val="minor"/>
    </font>
    <font>
      <b/>
      <sz val="10"/>
      <color theme="4"/>
      <name val="Arial"/>
      <family val="2"/>
    </font>
    <font>
      <b/>
      <sz val="10"/>
      <color theme="3"/>
      <name val="Arial"/>
      <family val="2"/>
    </font>
    <font>
      <b/>
      <sz val="10"/>
      <color rgb="FF00B050"/>
      <name val="Arial"/>
      <family val="2"/>
    </font>
    <font>
      <b/>
      <sz val="10"/>
      <color rgb="FFFF0000"/>
      <name val="Arial"/>
      <family val="2"/>
    </font>
    <font>
      <b/>
      <sz val="10"/>
      <color rgb="FFFFC000"/>
      <name val="Arial"/>
      <family val="2"/>
    </font>
    <font>
      <b/>
      <sz val="12"/>
      <color theme="1"/>
      <name val="Calibri"/>
      <family val="2"/>
      <scheme val="minor"/>
    </font>
    <font>
      <b/>
      <sz val="9"/>
      <color rgb="FF000000"/>
      <name val="Calibri"/>
      <family val="2"/>
    </font>
    <font>
      <b/>
      <sz val="12"/>
      <color rgb="FF000000"/>
      <name val="Arial"/>
      <family val="2"/>
    </font>
    <font>
      <b/>
      <sz val="11"/>
      <color rgb="FF000000"/>
      <name val="Calibri"/>
      <family val="2"/>
    </font>
    <font>
      <b/>
      <sz val="11"/>
      <color rgb="FF000000"/>
      <name val="Calibri"/>
      <family val="2"/>
      <scheme val="minor"/>
    </font>
    <font>
      <sz val="9"/>
      <color rgb="FF000000"/>
      <name val="Calibri"/>
      <family val="2"/>
      <scheme val="minor"/>
    </font>
    <font>
      <sz val="11"/>
      <color rgb="FF000000"/>
      <name val="Calibri"/>
      <family val="2"/>
      <scheme val="minor"/>
    </font>
    <font>
      <b/>
      <i/>
      <sz val="11"/>
      <color theme="1"/>
      <name val="Calibri"/>
      <family val="2"/>
      <scheme val="minor"/>
    </font>
    <font>
      <b/>
      <sz val="11"/>
      <color theme="3"/>
      <name val="Calibri"/>
      <family val="2"/>
      <scheme val="minor"/>
    </font>
    <font>
      <b/>
      <sz val="18"/>
      <color theme="1"/>
      <name val="Arial"/>
      <family val="2"/>
    </font>
    <font>
      <b/>
      <i/>
      <sz val="11"/>
      <color theme="3"/>
      <name val="Calibri"/>
      <family val="2"/>
      <scheme val="minor"/>
    </font>
    <font>
      <b/>
      <sz val="8"/>
      <color theme="1"/>
      <name val="Calibri"/>
      <family val="2"/>
      <scheme val="minor"/>
    </font>
    <font>
      <b/>
      <u/>
      <sz val="8"/>
      <color theme="1"/>
      <name val="Calibri"/>
      <family val="2"/>
      <scheme val="minor"/>
    </font>
    <font>
      <b/>
      <sz val="14"/>
      <color theme="1"/>
      <name val="Arial"/>
      <family val="2"/>
    </font>
    <font>
      <b/>
      <u/>
      <sz val="12"/>
      <color theme="1"/>
      <name val="Arial"/>
      <family val="2"/>
    </font>
    <font>
      <b/>
      <u/>
      <sz val="11"/>
      <color theme="1"/>
      <name val="Calibri"/>
      <family val="2"/>
      <scheme val="minor"/>
    </font>
    <font>
      <sz val="11"/>
      <color theme="1"/>
      <name val="Calibri"/>
      <family val="2"/>
      <scheme val="minor"/>
    </font>
  </fonts>
  <fills count="1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9" tint="0.3999450666829432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auto="1"/>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9" fontId="39" fillId="0" borderId="0" applyFont="0" applyFill="0" applyBorder="0" applyAlignment="0" applyProtection="0"/>
  </cellStyleXfs>
  <cellXfs count="245">
    <xf numFmtId="0" fontId="0" fillId="0" borderId="0" xfId="0"/>
    <xf numFmtId="0" fontId="1" fillId="0" borderId="1" xfId="0" applyFont="1" applyBorder="1" applyAlignment="1">
      <alignment horizontal="center"/>
    </xf>
    <xf numFmtId="0" fontId="2" fillId="0" borderId="5" xfId="0" applyFont="1" applyBorder="1" applyAlignment="1">
      <alignment horizontal="center"/>
    </xf>
    <xf numFmtId="0" fontId="2" fillId="0" borderId="1" xfId="0" applyFont="1" applyBorder="1"/>
    <xf numFmtId="164" fontId="0" fillId="0" borderId="0" xfId="0" applyNumberFormat="1"/>
    <xf numFmtId="164" fontId="2" fillId="0" borderId="1" xfId="0" applyNumberFormat="1" applyFont="1" applyBorder="1" applyAlignment="1">
      <alignment horizontal="center"/>
    </xf>
    <xf numFmtId="0" fontId="5" fillId="0" borderId="0" xfId="0" applyFont="1" applyAlignment="1">
      <alignment wrapText="1"/>
    </xf>
    <xf numFmtId="0" fontId="5" fillId="0" borderId="0" xfId="0" applyFont="1" applyAlignment="1">
      <alignment vertical="top" wrapText="1"/>
    </xf>
    <xf numFmtId="0" fontId="5" fillId="0" borderId="0" xfId="0" applyFont="1" applyBorder="1" applyAlignment="1">
      <alignment horizontal="justify" vertical="top" wrapText="1"/>
    </xf>
    <xf numFmtId="0" fontId="7" fillId="0" borderId="0" xfId="0" applyFont="1" applyAlignment="1">
      <alignment wrapText="1"/>
    </xf>
    <xf numFmtId="0" fontId="6" fillId="0" borderId="0" xfId="0" applyFont="1" applyAlignment="1">
      <alignment horizontal="center" vertical="top"/>
    </xf>
    <xf numFmtId="0" fontId="0" fillId="0" borderId="0" xfId="0" applyAlignment="1">
      <alignment vertical="top"/>
    </xf>
    <xf numFmtId="0" fontId="0" fillId="0" borderId="0" xfId="0" applyAlignment="1">
      <alignment horizontal="center" vertical="top"/>
    </xf>
    <xf numFmtId="0" fontId="5" fillId="0" borderId="0" xfId="0" applyFont="1"/>
    <xf numFmtId="0" fontId="7" fillId="0" borderId="0" xfId="0" applyFont="1"/>
    <xf numFmtId="0" fontId="7" fillId="0" borderId="0" xfId="0" applyFont="1" applyAlignment="1">
      <alignment vertical="top" wrapText="1"/>
    </xf>
    <xf numFmtId="0" fontId="1" fillId="0" borderId="6" xfId="0" applyFont="1" applyBorder="1" applyAlignment="1">
      <alignment horizontal="center"/>
    </xf>
    <xf numFmtId="0" fontId="1" fillId="0" borderId="5" xfId="0" applyFont="1" applyBorder="1" applyAlignment="1">
      <alignment horizontal="center"/>
    </xf>
    <xf numFmtId="0" fontId="8"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Border="1" applyAlignment="1">
      <alignment horizontal="center"/>
    </xf>
    <xf numFmtId="0" fontId="1" fillId="0" borderId="0" xfId="0" applyFont="1" applyBorder="1" applyAlignment="1">
      <alignment horizontal="center"/>
    </xf>
    <xf numFmtId="0" fontId="0" fillId="0" borderId="0" xfId="0" applyAlignment="1">
      <alignment horizontal="center"/>
    </xf>
    <xf numFmtId="164" fontId="2" fillId="0" borderId="0" xfId="0" applyNumberFormat="1" applyFont="1" applyBorder="1" applyAlignment="1">
      <alignment horizontal="center"/>
    </xf>
    <xf numFmtId="0" fontId="12" fillId="0" borderId="0" xfId="0" applyFont="1" applyBorder="1"/>
    <xf numFmtId="0" fontId="2" fillId="0" borderId="6" xfId="0" applyFont="1" applyBorder="1" applyAlignment="1">
      <alignment horizontal="center"/>
    </xf>
    <xf numFmtId="0" fontId="3" fillId="0" borderId="0" xfId="0" applyFont="1" applyAlignment="1">
      <alignment horizontal="center"/>
    </xf>
    <xf numFmtId="0" fontId="2" fillId="0" borderId="0" xfId="0" applyFont="1" applyAlignment="1">
      <alignment horizontal="center"/>
    </xf>
    <xf numFmtId="0" fontId="3" fillId="0" borderId="5" xfId="0" applyFont="1" applyBorder="1" applyAlignment="1">
      <alignment horizontal="center"/>
    </xf>
    <xf numFmtId="0" fontId="1" fillId="0" borderId="0" xfId="0" applyFont="1"/>
    <xf numFmtId="0" fontId="14" fillId="0" borderId="0" xfId="0" applyFont="1" applyAlignment="1">
      <alignment horizontal="center"/>
    </xf>
    <xf numFmtId="0" fontId="1" fillId="0" borderId="0" xfId="0" applyFont="1" applyAlignment="1">
      <alignment horizontal="center"/>
    </xf>
    <xf numFmtId="0" fontId="15" fillId="0" borderId="0" xfId="0" applyFont="1" applyAlignment="1">
      <alignment horizontal="center"/>
    </xf>
    <xf numFmtId="0" fontId="13" fillId="0" borderId="0" xfId="0" applyFont="1" applyAlignment="1">
      <alignment horizontal="center"/>
    </xf>
    <xf numFmtId="0" fontId="16" fillId="0" borderId="0" xfId="0" applyFont="1" applyAlignment="1">
      <alignment horizontal="center"/>
    </xf>
    <xf numFmtId="0" fontId="17" fillId="0" borderId="0" xfId="0" applyFont="1" applyFill="1" applyAlignment="1">
      <alignment horizontal="center"/>
    </xf>
    <xf numFmtId="0" fontId="6" fillId="0" borderId="0" xfId="0" applyFont="1" applyFill="1" applyAlignment="1">
      <alignment horizontal="center" vertical="top"/>
    </xf>
    <xf numFmtId="0" fontId="18"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23" fillId="0" borderId="0" xfId="0" applyFont="1" applyAlignment="1">
      <alignment horizontal="center" vertical="top"/>
    </xf>
    <xf numFmtId="0" fontId="14" fillId="0" borderId="0" xfId="0" applyFont="1"/>
    <xf numFmtId="0" fontId="15" fillId="0" borderId="0" xfId="0" applyFont="1"/>
    <xf numFmtId="0" fontId="17" fillId="0" borderId="0" xfId="0" applyFont="1"/>
    <xf numFmtId="0" fontId="16" fillId="0" borderId="0" xfId="0" applyFont="1"/>
    <xf numFmtId="1" fontId="0" fillId="0" borderId="0" xfId="0" applyNumberFormat="1" applyAlignment="1">
      <alignment horizontal="center"/>
    </xf>
    <xf numFmtId="0" fontId="1" fillId="0" borderId="6" xfId="0" applyFont="1" applyBorder="1"/>
    <xf numFmtId="0" fontId="1" fillId="0" borderId="5" xfId="0" applyFont="1" applyBorder="1"/>
    <xf numFmtId="0" fontId="24" fillId="0" borderId="0" xfId="0" applyFont="1" applyBorder="1" applyAlignment="1">
      <alignment vertical="center" wrapText="1"/>
    </xf>
    <xf numFmtId="164" fontId="24" fillId="0" borderId="0" xfId="0" applyNumberFormat="1" applyFont="1" applyBorder="1" applyAlignment="1">
      <alignment vertical="center" wrapText="1"/>
    </xf>
    <xf numFmtId="0" fontId="24" fillId="0" borderId="0" xfId="0" applyFont="1" applyBorder="1" applyAlignment="1">
      <alignment horizontal="center" vertical="center" wrapText="1"/>
    </xf>
    <xf numFmtId="4" fontId="24" fillId="0" borderId="0" xfId="0" applyNumberFormat="1" applyFont="1" applyBorder="1" applyAlignment="1">
      <alignment vertical="center" wrapText="1"/>
    </xf>
    <xf numFmtId="0" fontId="25" fillId="0" borderId="0" xfId="0" applyFont="1" applyBorder="1" applyAlignment="1">
      <alignment horizontal="center" vertical="center" wrapText="1"/>
    </xf>
    <xf numFmtId="164" fontId="10" fillId="0" borderId="0" xfId="0" applyNumberFormat="1" applyFont="1" applyBorder="1" applyAlignment="1">
      <alignment vertical="center" wrapText="1"/>
    </xf>
    <xf numFmtId="164" fontId="24" fillId="0" borderId="0" xfId="0" applyNumberFormat="1" applyFont="1" applyBorder="1" applyAlignment="1">
      <alignment horizontal="center" vertical="top" wrapText="1"/>
    </xf>
    <xf numFmtId="0" fontId="24" fillId="0" borderId="0" xfId="0" applyFont="1" applyBorder="1" applyAlignment="1">
      <alignment horizontal="left" vertical="center" wrapText="1"/>
    </xf>
    <xf numFmtId="164" fontId="24" fillId="0" borderId="0" xfId="0" applyNumberFormat="1" applyFont="1" applyBorder="1" applyAlignment="1">
      <alignment horizontal="center" vertical="center" wrapText="1"/>
    </xf>
    <xf numFmtId="4" fontId="24" fillId="0" borderId="0" xfId="0" applyNumberFormat="1" applyFont="1" applyBorder="1" applyAlignment="1">
      <alignment horizontal="center" vertical="center" wrapText="1"/>
    </xf>
    <xf numFmtId="0" fontId="24" fillId="0" borderId="0" xfId="0" applyFont="1" applyBorder="1" applyAlignment="1">
      <alignment horizontal="center" vertical="center" wrapText="1"/>
    </xf>
    <xf numFmtId="164" fontId="25" fillId="0" borderId="0" xfId="0" applyNumberFormat="1" applyFont="1" applyBorder="1" applyAlignment="1">
      <alignment vertical="center" wrapText="1"/>
    </xf>
    <xf numFmtId="164" fontId="28" fillId="0" borderId="0" xfId="0" applyNumberFormat="1" applyFont="1" applyBorder="1" applyAlignment="1">
      <alignment horizontal="center" vertical="top" wrapText="1"/>
    </xf>
    <xf numFmtId="0" fontId="29" fillId="0" borderId="0" xfId="0" applyFont="1" applyBorder="1" applyAlignment="1">
      <alignment horizontal="center" vertical="top" wrapText="1"/>
    </xf>
    <xf numFmtId="0" fontId="24" fillId="0" borderId="0" xfId="0" applyFont="1" applyBorder="1" applyAlignment="1">
      <alignment vertical="top" wrapText="1"/>
    </xf>
    <xf numFmtId="4" fontId="24" fillId="0" borderId="0" xfId="0" applyNumberFormat="1" applyFont="1" applyBorder="1" applyAlignment="1">
      <alignment vertical="top" wrapText="1"/>
    </xf>
    <xf numFmtId="164" fontId="24" fillId="0" borderId="0" xfId="0" applyNumberFormat="1" applyFont="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horizontal="left" vertical="top" wrapText="1"/>
    </xf>
    <xf numFmtId="0" fontId="26" fillId="0" borderId="0" xfId="0" applyFont="1" applyBorder="1" applyAlignment="1">
      <alignment vertical="top" wrapText="1"/>
    </xf>
    <xf numFmtId="0" fontId="27" fillId="0" borderId="0" xfId="0" applyFont="1" applyBorder="1" applyAlignment="1">
      <alignment wrapText="1"/>
    </xf>
    <xf numFmtId="0" fontId="24" fillId="0" borderId="0" xfId="0" applyFont="1" applyBorder="1" applyAlignment="1">
      <alignment horizontal="left" vertical="top"/>
    </xf>
    <xf numFmtId="0" fontId="24" fillId="0" borderId="0" xfId="0" applyFont="1" applyBorder="1" applyAlignment="1">
      <alignment horizontal="left" vertical="top" wrapText="1"/>
    </xf>
    <xf numFmtId="164" fontId="24" fillId="0" borderId="0" xfId="0" applyNumberFormat="1" applyFont="1" applyBorder="1" applyAlignment="1">
      <alignment horizontal="center" vertical="center" wrapText="1"/>
    </xf>
    <xf numFmtId="0" fontId="24" fillId="0" borderId="0" xfId="0" applyFont="1" applyBorder="1" applyAlignment="1">
      <alignment horizontal="center" vertical="center" wrapText="1"/>
    </xf>
    <xf numFmtId="0" fontId="23" fillId="0" borderId="1" xfId="0" applyFont="1" applyBorder="1" applyAlignment="1">
      <alignment horizontal="center"/>
    </xf>
    <xf numFmtId="164" fontId="23" fillId="0" borderId="1" xfId="0" applyNumberFormat="1" applyFont="1" applyBorder="1"/>
    <xf numFmtId="0" fontId="30" fillId="0" borderId="0" xfId="0" applyFont="1"/>
    <xf numFmtId="0" fontId="2" fillId="0" borderId="6" xfId="0" applyFont="1" applyFill="1" applyBorder="1" applyAlignment="1">
      <alignment horizontal="center"/>
    </xf>
    <xf numFmtId="0" fontId="2" fillId="0" borderId="5" xfId="0" applyFont="1" applyFill="1" applyBorder="1" applyAlignment="1">
      <alignment horizontal="center"/>
    </xf>
    <xf numFmtId="0" fontId="24" fillId="3" borderId="0" xfId="0" applyFont="1" applyFill="1" applyBorder="1" applyAlignment="1">
      <alignment horizontal="center" vertical="center" wrapText="1"/>
    </xf>
    <xf numFmtId="0" fontId="24" fillId="3" borderId="0" xfId="0" applyFont="1" applyFill="1" applyBorder="1" applyAlignment="1">
      <alignment horizontal="center" vertical="top" wrapText="1"/>
    </xf>
    <xf numFmtId="0" fontId="1" fillId="9" borderId="7" xfId="0" applyFont="1" applyFill="1" applyBorder="1" applyAlignment="1">
      <alignment horizontal="center"/>
    </xf>
    <xf numFmtId="0" fontId="1" fillId="10" borderId="7" xfId="0" applyFont="1" applyFill="1" applyBorder="1" applyAlignment="1">
      <alignment horizontal="center"/>
    </xf>
    <xf numFmtId="164" fontId="0" fillId="0" borderId="0" xfId="0" applyNumberFormat="1" applyAlignment="1">
      <alignment horizontal="center"/>
    </xf>
    <xf numFmtId="164" fontId="1" fillId="0" borderId="0" xfId="0" applyNumberFormat="1" applyFont="1"/>
    <xf numFmtId="164" fontId="1" fillId="0" borderId="6" xfId="0" applyNumberFormat="1" applyFont="1" applyBorder="1"/>
    <xf numFmtId="1" fontId="1" fillId="3" borderId="5" xfId="0" applyNumberFormat="1" applyFont="1" applyFill="1" applyBorder="1" applyAlignment="1">
      <alignment horizontal="center"/>
    </xf>
    <xf numFmtId="1" fontId="1" fillId="11" borderId="5" xfId="0" applyNumberFormat="1" applyFont="1" applyFill="1" applyBorder="1" applyAlignment="1">
      <alignment horizontal="center"/>
    </xf>
    <xf numFmtId="0" fontId="23" fillId="9" borderId="0" xfId="0" applyFont="1" applyFill="1" applyAlignment="1">
      <alignment horizontal="center" vertical="center" wrapText="1"/>
    </xf>
    <xf numFmtId="0" fontId="1" fillId="0" borderId="2" xfId="0" applyFont="1" applyBorder="1" applyAlignment="1">
      <alignment horizontal="center" vertical="center" wrapText="1"/>
    </xf>
    <xf numFmtId="0" fontId="23" fillId="11" borderId="0" xfId="0" applyFont="1" applyFill="1" applyAlignment="1">
      <alignment horizontal="center" wrapText="1"/>
    </xf>
    <xf numFmtId="0" fontId="1" fillId="11" borderId="7" xfId="0" applyFont="1" applyFill="1" applyBorder="1" applyAlignment="1">
      <alignment horizontal="center"/>
    </xf>
    <xf numFmtId="164" fontId="0" fillId="0" borderId="0" xfId="0" applyNumberFormat="1" applyFont="1"/>
    <xf numFmtId="1" fontId="1" fillId="9" borderId="5" xfId="0" applyNumberFormat="1" applyFont="1" applyFill="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0" fontId="23" fillId="10" borderId="0" xfId="0" applyFont="1" applyFill="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Fill="1" applyAlignment="1">
      <alignment horizontal="left"/>
    </xf>
    <xf numFmtId="0" fontId="15" fillId="0" borderId="0" xfId="0" applyFont="1" applyFill="1"/>
    <xf numFmtId="0" fontId="16" fillId="0" borderId="0" xfId="0" applyFont="1" applyAlignment="1">
      <alignment horizontal="left"/>
    </xf>
    <xf numFmtId="1" fontId="1" fillId="0" borderId="0" xfId="0" applyNumberFormat="1" applyFont="1" applyAlignment="1">
      <alignment horizontal="center"/>
    </xf>
    <xf numFmtId="0" fontId="31" fillId="0" borderId="0" xfId="0" applyFont="1" applyAlignment="1">
      <alignment horizontal="center"/>
    </xf>
    <xf numFmtId="0" fontId="23" fillId="0" borderId="6" xfId="0" applyFont="1" applyFill="1" applyBorder="1" applyAlignment="1">
      <alignment horizontal="center"/>
    </xf>
    <xf numFmtId="0" fontId="23" fillId="0" borderId="5" xfId="0" applyFont="1" applyFill="1" applyBorder="1" applyAlignment="1">
      <alignment horizontal="center"/>
    </xf>
    <xf numFmtId="0" fontId="1" fillId="3" borderId="1" xfId="0" applyFont="1" applyFill="1" applyBorder="1" applyAlignment="1">
      <alignment horizontal="center"/>
    </xf>
    <xf numFmtId="9" fontId="1" fillId="3" borderId="1" xfId="0" applyNumberFormat="1" applyFont="1" applyFill="1" applyBorder="1" applyAlignment="1">
      <alignment horizontal="center"/>
    </xf>
    <xf numFmtId="0" fontId="1" fillId="2" borderId="1" xfId="0" applyFont="1" applyFill="1" applyBorder="1" applyAlignment="1">
      <alignment horizontal="center"/>
    </xf>
    <xf numFmtId="0" fontId="6" fillId="0" borderId="6" xfId="0" applyFont="1" applyFill="1" applyBorder="1" applyAlignment="1">
      <alignment horizontal="center"/>
    </xf>
    <xf numFmtId="0" fontId="23" fillId="2" borderId="6" xfId="0" applyFont="1" applyFill="1" applyBorder="1" applyAlignment="1">
      <alignment horizontal="center"/>
    </xf>
    <xf numFmtId="0" fontId="6" fillId="0" borderId="8" xfId="0" applyFont="1" applyFill="1" applyBorder="1" applyAlignment="1">
      <alignment horizontal="center"/>
    </xf>
    <xf numFmtId="0" fontId="23" fillId="2" borderId="8" xfId="0" applyFont="1" applyFill="1" applyBorder="1" applyAlignment="1">
      <alignment horizontal="center"/>
    </xf>
    <xf numFmtId="0" fontId="6" fillId="0" borderId="5" xfId="0" applyFont="1" applyFill="1" applyBorder="1" applyAlignment="1">
      <alignment horizontal="center"/>
    </xf>
    <xf numFmtId="0" fontId="33" fillId="0" borderId="0" xfId="0" applyFont="1"/>
    <xf numFmtId="1" fontId="1" fillId="0" borderId="5" xfId="0" applyNumberFormat="1" applyFont="1" applyFill="1" applyBorder="1" applyAlignment="1">
      <alignment horizontal="center"/>
    </xf>
    <xf numFmtId="0" fontId="1" fillId="2" borderId="1" xfId="0" applyFont="1" applyFill="1" applyBorder="1" applyAlignment="1">
      <alignment horizontal="center" wrapText="1"/>
    </xf>
    <xf numFmtId="0" fontId="1" fillId="14" borderId="2" xfId="0" applyFont="1" applyFill="1" applyBorder="1" applyAlignment="1">
      <alignment horizontal="center" vertical="center" wrapText="1"/>
    </xf>
    <xf numFmtId="0" fontId="23" fillId="16" borderId="6" xfId="0" applyFont="1" applyFill="1" applyBorder="1" applyAlignment="1">
      <alignment horizontal="center" vertical="center"/>
    </xf>
    <xf numFmtId="0" fontId="1" fillId="16" borderId="5" xfId="0" applyFont="1" applyFill="1" applyBorder="1" applyAlignment="1">
      <alignment horizontal="center"/>
    </xf>
    <xf numFmtId="0" fontId="24" fillId="0" borderId="0" xfId="0" applyFont="1" applyBorder="1" applyAlignment="1">
      <alignment horizontal="center" vertical="center" wrapText="1"/>
    </xf>
    <xf numFmtId="0" fontId="0" fillId="0" borderId="0" xfId="0" applyAlignment="1">
      <alignment horizontal="center" wrapText="1"/>
    </xf>
    <xf numFmtId="0" fontId="0" fillId="0" borderId="0" xfId="0" applyAlignment="1">
      <alignment wrapText="1"/>
    </xf>
    <xf numFmtId="0" fontId="34" fillId="0" borderId="0" xfId="0" applyFont="1" applyFill="1"/>
    <xf numFmtId="0" fontId="35" fillId="0" borderId="0" xfId="0" applyFont="1" applyFill="1"/>
    <xf numFmtId="0" fontId="0" fillId="0" borderId="0" xfId="0" applyAlignment="1">
      <alignment vertical="center" wrapText="1"/>
    </xf>
    <xf numFmtId="164" fontId="0" fillId="0" borderId="0" xfId="0" applyNumberFormat="1" applyAlignment="1">
      <alignment vertical="center"/>
    </xf>
    <xf numFmtId="0" fontId="0" fillId="0" borderId="0" xfId="0" applyAlignment="1">
      <alignment horizontal="center" vertical="center"/>
    </xf>
    <xf numFmtId="0" fontId="36" fillId="0" borderId="1" xfId="0" applyFont="1" applyBorder="1" applyAlignment="1">
      <alignment horizontal="center"/>
    </xf>
    <xf numFmtId="164" fontId="36" fillId="0" borderId="1" xfId="0" applyNumberFormat="1" applyFont="1" applyBorder="1"/>
    <xf numFmtId="164" fontId="0" fillId="0" borderId="6" xfId="0" applyNumberFormat="1" applyBorder="1"/>
    <xf numFmtId="0" fontId="0" fillId="0" borderId="8" xfId="0" applyBorder="1" applyAlignment="1">
      <alignment wrapText="1"/>
    </xf>
    <xf numFmtId="164" fontId="0" fillId="0" borderId="8" xfId="0" applyNumberFormat="1" applyBorder="1"/>
    <xf numFmtId="0" fontId="0" fillId="0" borderId="8" xfId="0" applyBorder="1"/>
    <xf numFmtId="0" fontId="34" fillId="0" borderId="8" xfId="0" applyFont="1" applyFill="1" applyBorder="1"/>
    <xf numFmtId="0" fontId="35" fillId="0" borderId="8" xfId="0" applyFont="1" applyFill="1" applyBorder="1"/>
    <xf numFmtId="0" fontId="0" fillId="0" borderId="8" xfId="0" applyBorder="1" applyAlignment="1">
      <alignment vertical="center" wrapText="1"/>
    </xf>
    <xf numFmtId="164" fontId="0" fillId="0" borderId="8" xfId="0" applyNumberFormat="1" applyBorder="1" applyAlignment="1">
      <alignment vertical="center"/>
    </xf>
    <xf numFmtId="0" fontId="0" fillId="0" borderId="5" xfId="0" applyBorder="1"/>
    <xf numFmtId="164" fontId="0" fillId="0" borderId="5" xfId="0" applyNumberFormat="1" applyBorder="1"/>
    <xf numFmtId="0" fontId="0" fillId="0" borderId="6" xfId="0" applyBorder="1" applyAlignment="1">
      <alignment horizontal="left" wrapText="1"/>
    </xf>
    <xf numFmtId="0" fontId="35" fillId="17" borderId="0" xfId="0" applyFont="1" applyFill="1" applyAlignment="1">
      <alignment horizontal="left"/>
    </xf>
    <xf numFmtId="4" fontId="0" fillId="0" borderId="0" xfId="0" applyNumberFormat="1"/>
    <xf numFmtId="4" fontId="2" fillId="0" borderId="0" xfId="0" applyNumberFormat="1" applyFont="1"/>
    <xf numFmtId="0" fontId="37" fillId="17" borderId="0" xfId="0" applyFont="1" applyFill="1"/>
    <xf numFmtId="4" fontId="0" fillId="3" borderId="0" xfId="0" applyNumberFormat="1" applyFill="1"/>
    <xf numFmtId="0" fontId="35" fillId="0" borderId="0" xfId="0" applyFont="1" applyFill="1" applyAlignment="1">
      <alignment horizontal="left"/>
    </xf>
    <xf numFmtId="0" fontId="34" fillId="0" borderId="0" xfId="0" applyFont="1" applyFill="1" applyAlignment="1">
      <alignment horizontal="left"/>
    </xf>
    <xf numFmtId="0" fontId="2" fillId="17" borderId="0" xfId="0" applyFont="1" applyFill="1"/>
    <xf numFmtId="0" fontId="2" fillId="18" borderId="0" xfId="0" applyFont="1" applyFill="1"/>
    <xf numFmtId="0" fontId="38" fillId="17" borderId="0" xfId="0" applyFont="1" applyFill="1" applyBorder="1" applyAlignment="1">
      <alignment horizontal="left"/>
    </xf>
    <xf numFmtId="0" fontId="2" fillId="0" borderId="8" xfId="0" applyFont="1" applyBorder="1" applyAlignment="1">
      <alignment horizontal="center"/>
    </xf>
    <xf numFmtId="0" fontId="0" fillId="0" borderId="8" xfId="0" applyBorder="1" applyAlignment="1">
      <alignment horizontal="center"/>
    </xf>
    <xf numFmtId="166" fontId="2" fillId="0" borderId="5" xfId="0" applyNumberFormat="1" applyFont="1" applyBorder="1" applyAlignment="1">
      <alignment horizontal="center"/>
    </xf>
    <xf numFmtId="0" fontId="0" fillId="0" borderId="0" xfId="0" applyAlignment="1">
      <alignment horizontal="left" wrapText="1"/>
    </xf>
    <xf numFmtId="1" fontId="0" fillId="0" borderId="0" xfId="1" applyNumberFormat="1" applyFont="1" applyAlignment="1">
      <alignment horizontal="center"/>
    </xf>
    <xf numFmtId="166" fontId="6" fillId="0" borderId="5" xfId="0" applyNumberFormat="1" applyFont="1" applyFill="1" applyBorder="1" applyAlignment="1">
      <alignment horizontal="center"/>
    </xf>
    <xf numFmtId="166" fontId="23" fillId="2" borderId="5" xfId="0" applyNumberFormat="1" applyFont="1" applyFill="1" applyBorder="1" applyAlignment="1">
      <alignment horizontal="center"/>
    </xf>
    <xf numFmtId="1" fontId="6" fillId="0" borderId="5" xfId="0" applyNumberFormat="1" applyFont="1" applyFill="1" applyBorder="1" applyAlignment="1">
      <alignment horizontal="center"/>
    </xf>
    <xf numFmtId="165" fontId="0" fillId="0" borderId="0" xfId="0" applyNumberFormat="1"/>
    <xf numFmtId="0" fontId="1" fillId="0" borderId="16" xfId="0" applyFont="1" applyBorder="1" applyAlignment="1">
      <alignment horizontal="center"/>
    </xf>
    <xf numFmtId="0" fontId="1" fillId="0" borderId="17"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6" fillId="0" borderId="18" xfId="0" applyFont="1" applyFill="1" applyBorder="1" applyAlignment="1">
      <alignment horizontal="center"/>
    </xf>
    <xf numFmtId="0" fontId="6" fillId="0" borderId="16" xfId="0" applyFont="1" applyFill="1" applyBorder="1" applyAlignment="1">
      <alignment horizontal="center"/>
    </xf>
    <xf numFmtId="0" fontId="0" fillId="0" borderId="17" xfId="0" applyBorder="1" applyAlignment="1">
      <alignment horizontal="center"/>
    </xf>
    <xf numFmtId="2" fontId="0" fillId="0" borderId="0" xfId="0" applyNumberFormat="1" applyAlignment="1">
      <alignment horizontal="center"/>
    </xf>
    <xf numFmtId="0" fontId="16" fillId="0" borderId="0" xfId="0" applyFont="1" applyAlignment="1">
      <alignment horizontal="center" vertical="center"/>
    </xf>
    <xf numFmtId="0" fontId="0" fillId="0" borderId="0" xfId="0" applyAlignment="1">
      <alignment vertical="center"/>
    </xf>
    <xf numFmtId="0" fontId="15" fillId="0" borderId="0" xfId="0" applyFont="1" applyAlignment="1">
      <alignment horizontal="center" vertical="center"/>
    </xf>
    <xf numFmtId="0" fontId="15" fillId="0" borderId="0" xfId="0" applyFont="1" applyBorder="1" applyAlignment="1">
      <alignment horizontal="center" vertical="center"/>
    </xf>
    <xf numFmtId="0" fontId="1" fillId="0" borderId="0" xfId="0" applyFont="1" applyBorder="1" applyAlignment="1">
      <alignment horizontal="center" vertical="center"/>
    </xf>
    <xf numFmtId="0" fontId="16" fillId="0" borderId="0" xfId="0" applyFont="1" applyBorder="1" applyAlignment="1">
      <alignment horizontal="center" vertical="center"/>
    </xf>
    <xf numFmtId="0" fontId="0" fillId="0" borderId="0" xfId="0" applyFont="1" applyBorder="1" applyAlignment="1">
      <alignment horizontal="center" vertical="center"/>
    </xf>
    <xf numFmtId="0" fontId="31" fillId="0" borderId="0" xfId="0" applyFont="1" applyAlignment="1">
      <alignment horizontal="center" vertical="center"/>
    </xf>
    <xf numFmtId="0" fontId="7" fillId="0" borderId="0" xfId="0" applyFont="1" applyAlignment="1">
      <alignment horizontal="center" vertical="top" wrapText="1"/>
    </xf>
    <xf numFmtId="0" fontId="19" fillId="0" borderId="0" xfId="0" applyFont="1" applyAlignment="1">
      <alignment horizontal="center" vertical="top" wrapText="1"/>
    </xf>
    <xf numFmtId="0" fontId="19" fillId="0" borderId="0" xfId="0" applyFont="1" applyAlignment="1">
      <alignment horizontal="center" vertical="center" wrapText="1"/>
    </xf>
    <xf numFmtId="0" fontId="5" fillId="0" borderId="0" xfId="0" applyFont="1" applyAlignment="1">
      <alignment horizontal="center" vertical="top" wrapText="1"/>
    </xf>
    <xf numFmtId="0" fontId="0" fillId="0" borderId="0" xfId="0" applyFont="1" applyAlignment="1">
      <alignment horizontal="center"/>
    </xf>
    <xf numFmtId="0" fontId="0" fillId="0" borderId="0" xfId="0" applyFont="1" applyBorder="1" applyAlignment="1">
      <alignment horizontal="center"/>
    </xf>
    <xf numFmtId="1" fontId="23" fillId="0" borderId="1" xfId="0" applyNumberFormat="1" applyFont="1" applyBorder="1" applyAlignment="1">
      <alignment horizontal="center"/>
    </xf>
    <xf numFmtId="0" fontId="2" fillId="15" borderId="2" xfId="0" applyFont="1" applyFill="1" applyBorder="1" applyAlignment="1">
      <alignment horizontal="center"/>
    </xf>
    <xf numFmtId="0" fontId="2" fillId="15" borderId="3" xfId="0" applyFont="1" applyFill="1" applyBorder="1" applyAlignment="1">
      <alignment horizontal="center"/>
    </xf>
    <xf numFmtId="0" fontId="2" fillId="15" borderId="4"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36" fillId="0" borderId="9" xfId="0" applyFont="1" applyBorder="1" applyAlignment="1">
      <alignment horizontal="center" wrapText="1"/>
    </xf>
    <xf numFmtId="0" fontId="36" fillId="0" borderId="10" xfId="0" applyFont="1" applyBorder="1" applyAlignment="1">
      <alignment horizontal="center" wrapText="1"/>
    </xf>
    <xf numFmtId="0" fontId="36" fillId="0" borderId="11"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1" fillId="0" borderId="14" xfId="0" applyFont="1" applyBorder="1" applyAlignment="1">
      <alignment horizontal="center" wrapText="1"/>
    </xf>
    <xf numFmtId="0" fontId="1" fillId="0" borderId="15" xfId="0" applyFont="1" applyBorder="1" applyAlignment="1">
      <alignment horizontal="center" wrapText="1"/>
    </xf>
    <xf numFmtId="0" fontId="32" fillId="0" borderId="7" xfId="0" applyFont="1" applyBorder="1" applyAlignment="1">
      <alignment horizontal="center"/>
    </xf>
    <xf numFmtId="0" fontId="23" fillId="0" borderId="6" xfId="0" applyFont="1" applyFill="1" applyBorder="1" applyAlignment="1">
      <alignment horizontal="center"/>
    </xf>
    <xf numFmtId="0" fontId="23" fillId="0" borderId="5"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6" borderId="4"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4" fillId="0" borderId="0" xfId="0" applyFont="1" applyBorder="1" applyAlignment="1">
      <alignment horizontal="left" vertical="top" wrapText="1"/>
    </xf>
    <xf numFmtId="164" fontId="24" fillId="0" borderId="0" xfId="0" applyNumberFormat="1" applyFont="1" applyBorder="1" applyAlignment="1">
      <alignment horizontal="center" vertical="center" wrapText="1"/>
    </xf>
    <xf numFmtId="0" fontId="24" fillId="0" borderId="0" xfId="0" applyFont="1" applyBorder="1" applyAlignment="1">
      <alignment horizontal="center" vertical="center" wrapText="1"/>
    </xf>
    <xf numFmtId="0" fontId="2" fillId="8" borderId="2" xfId="0" applyFont="1" applyFill="1" applyBorder="1" applyAlignment="1">
      <alignment horizontal="center"/>
    </xf>
    <xf numFmtId="0" fontId="2" fillId="8" borderId="3" xfId="0" applyFont="1" applyFill="1" applyBorder="1" applyAlignment="1">
      <alignment horizontal="center"/>
    </xf>
    <xf numFmtId="0" fontId="2" fillId="8" borderId="4"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7" borderId="4" xfId="0" applyFont="1" applyFill="1" applyBorder="1" applyAlignment="1">
      <alignment horizontal="center"/>
    </xf>
    <xf numFmtId="0" fontId="23" fillId="3" borderId="0" xfId="0" applyFont="1" applyFill="1" applyAlignment="1">
      <alignment horizontal="center" vertical="center"/>
    </xf>
    <xf numFmtId="0" fontId="23" fillId="2" borderId="0" xfId="0" applyFont="1" applyFill="1" applyAlignment="1">
      <alignment horizontal="center" vertical="center"/>
    </xf>
    <xf numFmtId="0" fontId="1" fillId="3" borderId="7" xfId="0" applyFont="1" applyFill="1" applyBorder="1" applyAlignment="1">
      <alignment horizontal="center"/>
    </xf>
    <xf numFmtId="0" fontId="1" fillId="2" borderId="7" xfId="0" applyFont="1" applyFill="1" applyBorder="1" applyAlignment="1">
      <alignment horizontal="center"/>
    </xf>
    <xf numFmtId="0" fontId="23" fillId="12" borderId="0" xfId="0" applyFont="1" applyFill="1" applyAlignment="1">
      <alignment horizontal="center" vertical="center"/>
    </xf>
    <xf numFmtId="0" fontId="1" fillId="12" borderId="7" xfId="0" applyFont="1" applyFill="1" applyBorder="1" applyAlignment="1">
      <alignment horizontal="center"/>
    </xf>
    <xf numFmtId="0" fontId="23" fillId="13" borderId="9" xfId="0" applyFont="1" applyFill="1" applyBorder="1" applyAlignment="1">
      <alignment horizontal="center" vertical="center"/>
    </xf>
    <xf numFmtId="0" fontId="23" fillId="13" borderId="10" xfId="0" applyFont="1" applyFill="1" applyBorder="1" applyAlignment="1">
      <alignment horizontal="center" vertical="center"/>
    </xf>
    <xf numFmtId="0" fontId="23" fillId="13" borderId="11" xfId="0" applyFont="1" applyFill="1" applyBorder="1" applyAlignment="1">
      <alignment horizontal="center" vertical="center"/>
    </xf>
    <xf numFmtId="0" fontId="1" fillId="13" borderId="12" xfId="0" applyFont="1" applyFill="1" applyBorder="1" applyAlignment="1">
      <alignment horizontal="center"/>
    </xf>
    <xf numFmtId="0" fontId="1" fillId="13" borderId="7" xfId="0" applyFont="1" applyFill="1" applyBorder="1" applyAlignment="1">
      <alignment horizontal="center"/>
    </xf>
    <xf numFmtId="0" fontId="1" fillId="13" borderId="13" xfId="0" applyFont="1" applyFill="1" applyBorder="1" applyAlignment="1">
      <alignment horizontal="center"/>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R" b="1"/>
              <a:t>MUNICIPALIDAD</a:t>
            </a:r>
            <a:r>
              <a:rPr lang="es-CR" b="1" baseline="0"/>
              <a:t> DE GARABITO</a:t>
            </a:r>
            <a:endParaRPr lang="es-CR" b="1"/>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'LINEAS POR EJES'!$R$1:$R$3</c:f>
              <c:strCache>
                <c:ptCount val="3"/>
                <c:pt idx="0">
                  <c:v>HISTORICO 2016-2018</c:v>
                </c:pt>
                <c:pt idx="1">
                  <c:v>AVANCE LINEAS ACCION AL 2018</c:v>
                </c:pt>
                <c:pt idx="2">
                  <c:v>Ejecutadas</c:v>
                </c:pt>
              </c:strCache>
            </c:strRef>
          </c:tx>
          <c:spPr>
            <a:solidFill>
              <a:schemeClr val="accent1"/>
            </a:solidFill>
            <a:ln>
              <a:noFill/>
            </a:ln>
            <a:effectLst/>
          </c:spPr>
          <c:invertIfNegative val="0"/>
          <c:cat>
            <c:strRef>
              <c:f>'LINEAS POR EJES'!$Q$4:$Q$11</c:f>
              <c:strCache>
                <c:ptCount val="8"/>
                <c:pt idx="0">
                  <c:v>Desarrollo Institucional</c:v>
                </c:pt>
                <c:pt idx="1">
                  <c:v>Seguridad Humana</c:v>
                </c:pt>
                <c:pt idx="2">
                  <c:v>Educacion</c:v>
                </c:pt>
                <c:pt idx="3">
                  <c:v>Gestion Ambiental y Ord. Territorial</c:v>
                </c:pt>
                <c:pt idx="4">
                  <c:v>Desarrollo SocioCultural</c:v>
                </c:pt>
                <c:pt idx="5">
                  <c:v>Desarrollo Economico</c:v>
                </c:pt>
                <c:pt idx="6">
                  <c:v>Servicios Publicos</c:v>
                </c:pt>
                <c:pt idx="7">
                  <c:v>Infraestructura Municipal y Vial</c:v>
                </c:pt>
              </c:strCache>
            </c:strRef>
          </c:cat>
          <c:val>
            <c:numRef>
              <c:f>'LINEAS POR EJES'!$R$4:$R$11</c:f>
              <c:numCache>
                <c:formatCode>0</c:formatCode>
                <c:ptCount val="8"/>
                <c:pt idx="0">
                  <c:v>15</c:v>
                </c:pt>
                <c:pt idx="1">
                  <c:v>3</c:v>
                </c:pt>
                <c:pt idx="2">
                  <c:v>0</c:v>
                </c:pt>
                <c:pt idx="3">
                  <c:v>2</c:v>
                </c:pt>
                <c:pt idx="4">
                  <c:v>3</c:v>
                </c:pt>
                <c:pt idx="5">
                  <c:v>0</c:v>
                </c:pt>
                <c:pt idx="6">
                  <c:v>0</c:v>
                </c:pt>
                <c:pt idx="7">
                  <c:v>1</c:v>
                </c:pt>
              </c:numCache>
            </c:numRef>
          </c:val>
          <c:extLst>
            <c:ext xmlns:c16="http://schemas.microsoft.com/office/drawing/2014/chart" uri="{C3380CC4-5D6E-409C-BE32-E72D297353CC}">
              <c16:uniqueId val="{00000000-B338-4F4C-8EDA-3AC70245F5F6}"/>
            </c:ext>
          </c:extLst>
        </c:ser>
        <c:ser>
          <c:idx val="1"/>
          <c:order val="1"/>
          <c:tx>
            <c:strRef>
              <c:f>'LINEAS POR EJES'!$S$1:$S$3</c:f>
              <c:strCache>
                <c:ptCount val="3"/>
                <c:pt idx="0">
                  <c:v>HISTORICO 2016-2018</c:v>
                </c:pt>
                <c:pt idx="1">
                  <c:v>AVANCE LINEAS ACCION AL 2018</c:v>
                </c:pt>
                <c:pt idx="2">
                  <c:v>Proceso</c:v>
                </c:pt>
              </c:strCache>
            </c:strRef>
          </c:tx>
          <c:spPr>
            <a:solidFill>
              <a:srgbClr val="00B050"/>
            </a:solidFill>
            <a:ln>
              <a:noFill/>
            </a:ln>
            <a:effectLst/>
          </c:spPr>
          <c:invertIfNegative val="0"/>
          <c:cat>
            <c:strRef>
              <c:f>'LINEAS POR EJES'!$Q$4:$Q$11</c:f>
              <c:strCache>
                <c:ptCount val="8"/>
                <c:pt idx="0">
                  <c:v>Desarrollo Institucional</c:v>
                </c:pt>
                <c:pt idx="1">
                  <c:v>Seguridad Humana</c:v>
                </c:pt>
                <c:pt idx="2">
                  <c:v>Educacion</c:v>
                </c:pt>
                <c:pt idx="3">
                  <c:v>Gestion Ambiental y Ord. Territorial</c:v>
                </c:pt>
                <c:pt idx="4">
                  <c:v>Desarrollo SocioCultural</c:v>
                </c:pt>
                <c:pt idx="5">
                  <c:v>Desarrollo Economico</c:v>
                </c:pt>
                <c:pt idx="6">
                  <c:v>Servicios Publicos</c:v>
                </c:pt>
                <c:pt idx="7">
                  <c:v>Infraestructura Municipal y Vial</c:v>
                </c:pt>
              </c:strCache>
            </c:strRef>
          </c:cat>
          <c:val>
            <c:numRef>
              <c:f>'LINEAS POR EJES'!$S$4:$S$11</c:f>
              <c:numCache>
                <c:formatCode>0</c:formatCode>
                <c:ptCount val="8"/>
                <c:pt idx="0">
                  <c:v>17</c:v>
                </c:pt>
                <c:pt idx="1">
                  <c:v>4</c:v>
                </c:pt>
                <c:pt idx="2">
                  <c:v>2</c:v>
                </c:pt>
                <c:pt idx="3">
                  <c:v>12</c:v>
                </c:pt>
                <c:pt idx="4">
                  <c:v>14</c:v>
                </c:pt>
                <c:pt idx="5">
                  <c:v>12</c:v>
                </c:pt>
                <c:pt idx="6">
                  <c:v>6</c:v>
                </c:pt>
                <c:pt idx="7">
                  <c:v>8</c:v>
                </c:pt>
              </c:numCache>
            </c:numRef>
          </c:val>
          <c:extLst>
            <c:ext xmlns:c16="http://schemas.microsoft.com/office/drawing/2014/chart" uri="{C3380CC4-5D6E-409C-BE32-E72D297353CC}">
              <c16:uniqueId val="{00000001-B338-4F4C-8EDA-3AC70245F5F6}"/>
            </c:ext>
          </c:extLst>
        </c:ser>
        <c:ser>
          <c:idx val="2"/>
          <c:order val="2"/>
          <c:tx>
            <c:strRef>
              <c:f>'LINEAS POR EJES'!$T$1:$T$3</c:f>
              <c:strCache>
                <c:ptCount val="3"/>
                <c:pt idx="0">
                  <c:v>HISTORICO 2016-2018</c:v>
                </c:pt>
                <c:pt idx="1">
                  <c:v>AVANCE LINEAS ACCION AL 2018</c:v>
                </c:pt>
                <c:pt idx="2">
                  <c:v>Pendiente</c:v>
                </c:pt>
              </c:strCache>
            </c:strRef>
          </c:tx>
          <c:spPr>
            <a:solidFill>
              <a:srgbClr val="FF0000"/>
            </a:solidFill>
            <a:ln>
              <a:noFill/>
            </a:ln>
            <a:effectLst/>
          </c:spPr>
          <c:invertIfNegative val="0"/>
          <c:cat>
            <c:strRef>
              <c:f>'LINEAS POR EJES'!$Q$4:$Q$11</c:f>
              <c:strCache>
                <c:ptCount val="8"/>
                <c:pt idx="0">
                  <c:v>Desarrollo Institucional</c:v>
                </c:pt>
                <c:pt idx="1">
                  <c:v>Seguridad Humana</c:v>
                </c:pt>
                <c:pt idx="2">
                  <c:v>Educacion</c:v>
                </c:pt>
                <c:pt idx="3">
                  <c:v>Gestion Ambiental y Ord. Territorial</c:v>
                </c:pt>
                <c:pt idx="4">
                  <c:v>Desarrollo SocioCultural</c:v>
                </c:pt>
                <c:pt idx="5">
                  <c:v>Desarrollo Economico</c:v>
                </c:pt>
                <c:pt idx="6">
                  <c:v>Servicios Publicos</c:v>
                </c:pt>
                <c:pt idx="7">
                  <c:v>Infraestructura Municipal y Vial</c:v>
                </c:pt>
              </c:strCache>
            </c:strRef>
          </c:cat>
          <c:val>
            <c:numRef>
              <c:f>'LINEAS POR EJES'!$T$4:$T$11</c:f>
              <c:numCache>
                <c:formatCode>0</c:formatCode>
                <c:ptCount val="8"/>
                <c:pt idx="0">
                  <c:v>53</c:v>
                </c:pt>
                <c:pt idx="1">
                  <c:v>4</c:v>
                </c:pt>
                <c:pt idx="2">
                  <c:v>2</c:v>
                </c:pt>
                <c:pt idx="3">
                  <c:v>11</c:v>
                </c:pt>
                <c:pt idx="4">
                  <c:v>12</c:v>
                </c:pt>
                <c:pt idx="5">
                  <c:v>8</c:v>
                </c:pt>
                <c:pt idx="6">
                  <c:v>6</c:v>
                </c:pt>
                <c:pt idx="7">
                  <c:v>9</c:v>
                </c:pt>
              </c:numCache>
            </c:numRef>
          </c:val>
          <c:extLst>
            <c:ext xmlns:c16="http://schemas.microsoft.com/office/drawing/2014/chart" uri="{C3380CC4-5D6E-409C-BE32-E72D297353CC}">
              <c16:uniqueId val="{00000002-B338-4F4C-8EDA-3AC70245F5F6}"/>
            </c:ext>
          </c:extLst>
        </c:ser>
        <c:ser>
          <c:idx val="3"/>
          <c:order val="3"/>
          <c:tx>
            <c:strRef>
              <c:f>'LINEAS POR EJES'!$U$1:$U$3</c:f>
              <c:strCache>
                <c:ptCount val="3"/>
                <c:pt idx="0">
                  <c:v>HISTORICO 2016-2018</c:v>
                </c:pt>
                <c:pt idx="1">
                  <c:v>AVANCE LINEAS ACCION AL 2018</c:v>
                </c:pt>
                <c:pt idx="2">
                  <c:v>Sin efecto</c:v>
                </c:pt>
              </c:strCache>
            </c:strRef>
          </c:tx>
          <c:spPr>
            <a:solidFill>
              <a:srgbClr val="FFC000"/>
            </a:solidFill>
            <a:ln>
              <a:noFill/>
            </a:ln>
            <a:effectLst/>
          </c:spPr>
          <c:invertIfNegative val="0"/>
          <c:cat>
            <c:strRef>
              <c:f>'LINEAS POR EJES'!$Q$4:$Q$11</c:f>
              <c:strCache>
                <c:ptCount val="8"/>
                <c:pt idx="0">
                  <c:v>Desarrollo Institucional</c:v>
                </c:pt>
                <c:pt idx="1">
                  <c:v>Seguridad Humana</c:v>
                </c:pt>
                <c:pt idx="2">
                  <c:v>Educacion</c:v>
                </c:pt>
                <c:pt idx="3">
                  <c:v>Gestion Ambiental y Ord. Territorial</c:v>
                </c:pt>
                <c:pt idx="4">
                  <c:v>Desarrollo SocioCultural</c:v>
                </c:pt>
                <c:pt idx="5">
                  <c:v>Desarrollo Economico</c:v>
                </c:pt>
                <c:pt idx="6">
                  <c:v>Servicios Publicos</c:v>
                </c:pt>
                <c:pt idx="7">
                  <c:v>Infraestructura Municipal y Vial</c:v>
                </c:pt>
              </c:strCache>
            </c:strRef>
          </c:cat>
          <c:val>
            <c:numRef>
              <c:f>'LINEAS POR EJES'!$U$4:$U$11</c:f>
              <c:numCache>
                <c:formatCode>0</c:formatCode>
                <c:ptCount val="8"/>
                <c:pt idx="0">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B338-4F4C-8EDA-3AC70245F5F6}"/>
            </c:ext>
          </c:extLst>
        </c:ser>
        <c:dLbls>
          <c:showLegendKey val="0"/>
          <c:showVal val="0"/>
          <c:showCatName val="0"/>
          <c:showSerName val="0"/>
          <c:showPercent val="0"/>
          <c:showBubbleSize val="0"/>
        </c:dLbls>
        <c:gapWidth val="219"/>
        <c:overlap val="-27"/>
        <c:axId val="1849856527"/>
        <c:axId val="1849855279"/>
      </c:barChart>
      <c:catAx>
        <c:axId val="1849856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49855279"/>
        <c:crosses val="autoZero"/>
        <c:auto val="1"/>
        <c:lblAlgn val="ctr"/>
        <c:lblOffset val="100"/>
        <c:noMultiLvlLbl val="0"/>
      </c:catAx>
      <c:valAx>
        <c:axId val="18498552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4985652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9524</xdr:colOff>
      <xdr:row>13</xdr:row>
      <xdr:rowOff>14286</xdr:rowOff>
    </xdr:from>
    <xdr:to>
      <xdr:col>21</xdr:col>
      <xdr:colOff>742949</xdr:colOff>
      <xdr:row>32</xdr:row>
      <xdr:rowOff>190499</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is%20documentos\IV%20TRIMESTRE%202017,%2026-01-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is%20documentos\HISTORIAL%202018\EVALUACIONES\II%20SEMESTRE\IV%20TRIMESTRE\MATRIZ%20EVAL.%20PAO%202018%20%20AL%20II%20%20%20SEMESTRE%20%202018,%20SUMADOS%20COMPROMISOS%20AL%2001-02-2019,%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is%20documentos\HISTORIAL%202017\EVALUACIONES\ANUAL\MATRIZ\CUADROS%20COMPARATIVOS%20ANUAL%202008-2017,%20%20AL%2031-01-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is%20documentos\HISTORIAL%202017\PRESUPUESTO\EJECUCION\IV%20TRIMESTRE%202017,%2026-01-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Mis%20documentos\HISTORIAL%202018\SERV%20FINANCIERO\PRESUPUESTO\EJECUCION\II%20SEMESTRE\IV%20TRIMESTRE\INFORME%20%204&#176;%20-2018-ULTIMO%20COMPROMISOS%20ACTUALIZADOS,%20MERY%2030-01-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Mis%20documentos\HISTORIAL%202015\PRESUPUESTO\EJECUCION\INFORMES%20EJECUCION%20INGRESOS,%20EGRESOS%20IV%20TRIME,%202015%20(18-01-20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is%20documentos\HISTORIAL%202017\PRESUPUESTO\EJECUCION%20II%20PERIODO%20%2013-07-2017,%20faltaba%20Proyecto%20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4° TRIMESTRES 2017"/>
      <sheetName val="EGRESOS 4° TRIM.  2017 CON COMP"/>
      <sheetName val="EGRESOS 4° TRIMEST 2017 SIN COM"/>
    </sheetNames>
    <sheetDataSet>
      <sheetData sheetId="0" refreshError="1"/>
      <sheetData sheetId="1" refreshError="1">
        <row r="10">
          <cell r="D10">
            <v>5373392692</v>
          </cell>
        </row>
        <row r="1633">
          <cell r="C1633" t="str">
            <v>UNIDAD TÉCNICA DE GESTION VIAL</v>
          </cell>
          <cell r="K1633">
            <v>677996091.49000001</v>
          </cell>
        </row>
        <row r="1744">
          <cell r="C1744" t="str">
            <v>Proyecto de construcción de Reductores de velocidad(8114)</v>
          </cell>
          <cell r="K1744">
            <v>2907900</v>
          </cell>
        </row>
        <row r="1806">
          <cell r="C1806" t="str">
            <v>Compra de agregado (material de base) Proyectos de asfaltados a realizar mediante SMS del MOPT (8114)</v>
          </cell>
          <cell r="K1806">
            <v>31471070</v>
          </cell>
        </row>
        <row r="1828">
          <cell r="C1828" t="str">
            <v>Proyecto de obras de drenaje lagunillas  casco central camino 6-11-069-y 6-070(8114)</v>
          </cell>
          <cell r="K1828">
            <v>13787697.42</v>
          </cell>
        </row>
        <row r="1838">
          <cell r="C1838" t="str">
            <v xml:space="preserve"> Proyecto de construccion de losas en San Antonio de Garabito. camino 6-11-055(8114)</v>
          </cell>
          <cell r="K1838">
            <v>14138566.5</v>
          </cell>
        </row>
        <row r="1879">
          <cell r="C1879" t="str">
            <v>Proy. de Alcantarillado y Obras de Arte en Calle Herradura del Cruce de la Constanera a Playa. (IBI)</v>
          </cell>
          <cell r="K1879">
            <v>43427982</v>
          </cell>
        </row>
        <row r="1914">
          <cell r="C1914" t="str">
            <v>PROTECTO  DE OBRAS VIALES CALLE VERANERAS - JACO(8114)</v>
          </cell>
          <cell r="K1914">
            <v>38932625</v>
          </cell>
        </row>
        <row r="1918">
          <cell r="C1918" t="str">
            <v>PROYECTO  DE COLOCACION DE ALCANTARILLADO TARCOLES CENTRO(8114)</v>
          </cell>
          <cell r="K1918">
            <v>6821440</v>
          </cell>
        </row>
        <row r="1922">
          <cell r="C1922" t="str">
            <v>ASFALTADO CALLE LA VERANERA (FONDOS LIBRES)</v>
          </cell>
          <cell r="K1922">
            <v>85517564</v>
          </cell>
        </row>
        <row r="1936">
          <cell r="C1936" t="str">
            <v>Proyecto  de obras de drenaje lagunillas  casco central camino 6-11-169-y 6-11 170  / FIN.MUNIC. 40% ZMT</v>
          </cell>
          <cell r="K1936">
            <v>13630950</v>
          </cell>
        </row>
        <row r="1940">
          <cell r="C1940" t="str">
            <v>Proyecto de Construccion  Acera, Cordon y Obras de Drenaje Bajamar. Camino 6 11 185 . ( 8114)</v>
          </cell>
          <cell r="K1940">
            <v>2047897.07</v>
          </cell>
        </row>
        <row r="1947">
          <cell r="K1947">
            <v>162256790.19</v>
          </cell>
        </row>
        <row r="2052">
          <cell r="C2052" t="str">
            <v>FUERZA PUBLICA FONDOS IBI</v>
          </cell>
          <cell r="K2052">
            <v>2840230.37</v>
          </cell>
        </row>
        <row r="2058">
          <cell r="C2058" t="str">
            <v>ASFALTADO DE LA AVENIDAD PASTOR DIAZ-S.G-565-2017</v>
          </cell>
          <cell r="K2058">
            <v>19840000</v>
          </cell>
        </row>
        <row r="2064">
          <cell r="C2064" t="str">
            <v>AYUDA  ALA POBLACION  CON DISCAPACIDAD DEL COLEGIO DE JACO</v>
          </cell>
          <cell r="K2064">
            <v>4999787</v>
          </cell>
        </row>
        <row r="2078">
          <cell r="K2078">
            <v>10000000</v>
          </cell>
        </row>
        <row r="2083">
          <cell r="C2083" t="str">
            <v>Reparación urgente de la Bodega lado de Malla y Techo</v>
          </cell>
          <cell r="K2083">
            <v>3523625</v>
          </cell>
        </row>
        <row r="2091">
          <cell r="C2091" t="str">
            <v>ALQUILER DE BOMBEROS</v>
          </cell>
          <cell r="K2091">
            <v>12300000</v>
          </cell>
        </row>
        <row r="2096">
          <cell r="C2096" t="str">
            <v>FESTIVAL DE ARTE 2017</v>
          </cell>
          <cell r="K2096">
            <v>7995000</v>
          </cell>
        </row>
        <row r="2102">
          <cell r="C2102" t="str">
            <v>FORTALECIMIENTO INSTITUCIONAL- EXPEDIENTE UNICO</v>
          </cell>
          <cell r="K2102">
            <v>17196290.600000001</v>
          </cell>
        </row>
        <row r="2126">
          <cell r="C2126" t="str">
            <v>Apoyo a la Asociación de Desarrollo Integral de Quebrada Ganado  para Realización de Proyectos</v>
          </cell>
          <cell r="K2126">
            <v>40000000</v>
          </cell>
        </row>
        <row r="2131">
          <cell r="C2131" t="str">
            <v>Promoviendo  el Desarrollo con Asociaciones del Cantón de Garabito</v>
          </cell>
          <cell r="K2131">
            <v>5400000</v>
          </cell>
        </row>
        <row r="2140">
          <cell r="C2140" t="str">
            <v xml:space="preserve"> Ayuda Asociación Desarrollo Integral de Quebrada Ganado, fondos para   becar dos jóvenes que participen en  el Sem</v>
          </cell>
          <cell r="I2140">
            <v>230000</v>
          </cell>
        </row>
        <row r="2145">
          <cell r="C2145" t="str">
            <v>Apoyo  de gestion de cobro administrativo</v>
          </cell>
          <cell r="K2145">
            <v>20000000</v>
          </cell>
        </row>
        <row r="2150">
          <cell r="C2150" t="str">
            <v>Operación del Centro de Cuido para menores de edad. Para dos CECUDI (HERRADURA Y JACO) un total de 181 menores</v>
          </cell>
          <cell r="K2150">
            <v>39247600</v>
          </cell>
        </row>
        <row r="2171">
          <cell r="C2171" t="str">
            <v>Proyecto Buolervard de Playa  Jacó  (Estudio ambiental)</v>
          </cell>
          <cell r="K2171">
            <v>10650000</v>
          </cell>
        </row>
        <row r="2176">
          <cell r="C2176" t="str">
            <v>APORTE PARA JUNTA SALUD DE GARABITO</v>
          </cell>
          <cell r="K2176">
            <v>8224236.4500000002</v>
          </cell>
        </row>
        <row r="2181">
          <cell r="C2181" t="str">
            <v>PLAN REGULADOR RURAL CANTON DE GARABITO-ULTIMA ETAPA</v>
          </cell>
          <cell r="K2181">
            <v>15000000</v>
          </cell>
        </row>
        <row r="2190">
          <cell r="C2190" t="str">
            <v>CONTRATACION SERVICIOS ATENCION BIBLIOTECA CENTRO CIVICO</v>
          </cell>
          <cell r="K2190">
            <v>2475000</v>
          </cell>
        </row>
        <row r="2197">
          <cell r="C2197" t="str">
            <v>CENTRO DE VALORIZABLES RELLENO SANITARIO</v>
          </cell>
          <cell r="K2197">
            <v>63500000</v>
          </cell>
        </row>
        <row r="2202">
          <cell r="C2202" t="str">
            <v>CONSTRUCCION TRINCHERA RELLENO SANITARIO</v>
          </cell>
          <cell r="K2202">
            <v>19500000</v>
          </cell>
        </row>
        <row r="2210">
          <cell r="C2210" t="str">
            <v>BOULEVARD DE PLAYA JACO -INDEMNIZACION</v>
          </cell>
          <cell r="K2210">
            <v>26540449.140000001</v>
          </cell>
        </row>
        <row r="2215">
          <cell r="C2215" t="str">
            <v>DIVULGACION DERECHOS NIÑEZ Y ADOLESCENCIA</v>
          </cell>
          <cell r="K2215">
            <v>10550751</v>
          </cell>
        </row>
        <row r="2228">
          <cell r="C2228" t="str">
            <v>CONTRATACION SERVICIOS DE TAEKWON-DO</v>
          </cell>
          <cell r="K2228">
            <v>3643654.81</v>
          </cell>
        </row>
        <row r="2234">
          <cell r="C2234" t="str">
            <v>PRODUCCION DE PARGO COLORADO EN JAULAS EN HERRADURA</v>
          </cell>
          <cell r="K2234">
            <v>6138561</v>
          </cell>
        </row>
        <row r="2244">
          <cell r="C2244" t="str">
            <v>CEMENTERIO JACO: CONSTRUCION DE NICHOS, BAÑOS Y AREA COMEDOR</v>
          </cell>
          <cell r="K2244">
            <v>8640000</v>
          </cell>
        </row>
        <row r="2254">
          <cell r="C2254" t="str">
            <v>COMPRA E INST. JUEGOS INFANTILES RECREATIVOS EN  COMUNIDADES: JACO, QUEBRADA AMARILLA, HERRADURA, TARCOLES</v>
          </cell>
          <cell r="K2254">
            <v>42826452.899999999</v>
          </cell>
        </row>
        <row r="2259">
          <cell r="C2259" t="str">
            <v>BANDA MUNICIPAL: COMPRA INSTRUMENTOS</v>
          </cell>
          <cell r="K2259">
            <v>34899075.479999997</v>
          </cell>
        </row>
        <row r="2280">
          <cell r="C2280" t="str">
            <v>CELEBRACION CANTONATO DE GARABITO</v>
          </cell>
          <cell r="K2280">
            <v>31923461.850000001</v>
          </cell>
        </row>
        <row r="2285">
          <cell r="C2285" t="str">
            <v>CELEBRACION NAVIDEÑA JUEGO DE POLVORA COMUNIDADES: QUEBRADA AMARILLA, HERRADURA, QUEBRADA GANADO, LAGUNILLAS, TARCO</v>
          </cell>
          <cell r="K2285">
            <v>1825000</v>
          </cell>
        </row>
        <row r="2295">
          <cell r="C2295" t="str">
            <v>ALUMBRADO NAVIDEÑO CIUDAD JACO</v>
          </cell>
          <cell r="K2295">
            <v>14970000</v>
          </cell>
        </row>
        <row r="2300">
          <cell r="C2300" t="str">
            <v>FORTALECIMIENTO PROGRAMA SALVAVIDAS</v>
          </cell>
          <cell r="K2300">
            <v>4674126</v>
          </cell>
        </row>
        <row r="2305">
          <cell r="C2305" t="str">
            <v>CELEBRACION NAVIDEÑA NIÑOS Y NIÑAS DEL CANTON</v>
          </cell>
          <cell r="K2305">
            <v>21000000</v>
          </cell>
        </row>
        <row r="2315">
          <cell r="C2315" t="str">
            <v>CONSTRUCCION GRADERIA MULTIUSOS TARCOLES</v>
          </cell>
          <cell r="K2315">
            <v>10800000</v>
          </cell>
        </row>
        <row r="2320">
          <cell r="C2320" t="str">
            <v>ESCUELA LAGUNILLAS: COMPRA INSTRUMENTOS BANDA</v>
          </cell>
        </row>
        <row r="2325">
          <cell r="C2325" t="str">
            <v>ESCUELA PLAYA AZUL: COMPRA INSTRUMENTOS BANDA</v>
          </cell>
        </row>
        <row r="2330">
          <cell r="C2330" t="str">
            <v>PROYECTO GARABITO INFORMA</v>
          </cell>
          <cell r="K2330">
            <v>6250000</v>
          </cell>
        </row>
        <row r="2335">
          <cell r="C2335" t="str">
            <v>CELEBRACION DE LA CREACION DEL DISTRITO 02</v>
          </cell>
          <cell r="K2335">
            <v>1990000</v>
          </cell>
        </row>
        <row r="2341">
          <cell r="C2341" t="str">
            <v>Construcción de Techado para la Cancha Multiusos de Tárcoles</v>
          </cell>
          <cell r="K2341">
            <v>22000000</v>
          </cell>
        </row>
        <row r="2369">
          <cell r="C2369" t="str">
            <v>Consejo Nacional Polìtica Pùblica de la Persona Joven, Ley 8261</v>
          </cell>
          <cell r="K2369">
            <v>1995500</v>
          </cell>
        </row>
        <row r="2409">
          <cell r="C2409" t="str">
            <v>Compra E Instalación De Tanque De Almacenamiento De Agua Potable, yTubería, En La Comunidad De Tárcoles, Di</v>
          </cell>
          <cell r="K2409">
            <v>858675</v>
          </cell>
        </row>
        <row r="2420">
          <cell r="C2420" t="str">
            <v>Equip. Para Aguas Rápidas y Vertical, Unidad Nueva y Adquirir Eq. De Comunicación, Cruz Roja De Jacó</v>
          </cell>
          <cell r="K2420">
            <v>6724690.5800000001</v>
          </cell>
        </row>
        <row r="2441">
          <cell r="C2441" t="str">
            <v>Mejoras Iglesia Catolica y aulas de catequesis compra material didactico en Quebrada Ganado</v>
          </cell>
          <cell r="K2441">
            <v>544500</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CO GENERAL"/>
      <sheetName val="MARCO GENERAL PLAZAS"/>
      <sheetName val="PROGRAMA I"/>
      <sheetName val="RESTRINGIDOP1"/>
      <sheetName val="PROGRAMA II"/>
      <sheetName val="RESTRINGIDOP2"/>
      <sheetName val="PROGRAMA III"/>
      <sheetName val="RESTRINGIDOP3"/>
      <sheetName val="PROGRAMA IV"/>
      <sheetName val="RESTRINGIDOP4"/>
      <sheetName val="EVALUACIÓN POA"/>
      <sheetName val="CALCULO POR AREAS"/>
      <sheetName val="GRAFICOS"/>
      <sheetName val=" METAS CUMPLIDAS "/>
      <sheetName val="Anexo 1"/>
      <sheetName val="COMPROBACION"/>
      <sheetName val="RESUMEN PROCESOS"/>
      <sheetName val="MOVIMIENTOS"/>
    </sheetNames>
    <sheetDataSet>
      <sheetData sheetId="0" refreshError="1"/>
      <sheetData sheetId="1" refreshError="1"/>
      <sheetData sheetId="2">
        <row r="14">
          <cell r="R14">
            <v>636330204.62</v>
          </cell>
          <cell r="S14">
            <v>1143161807.6800001</v>
          </cell>
        </row>
      </sheetData>
      <sheetData sheetId="3" refreshError="1"/>
      <sheetData sheetId="4">
        <row r="15">
          <cell r="S15">
            <v>259064614.44</v>
          </cell>
          <cell r="T15">
            <v>509922296.76999998</v>
          </cell>
        </row>
        <row r="16">
          <cell r="S16">
            <v>20069314.27</v>
          </cell>
          <cell r="T16">
            <v>21056659.870000001</v>
          </cell>
        </row>
        <row r="17">
          <cell r="S17">
            <v>62510785.159999996</v>
          </cell>
          <cell r="T17">
            <v>82392747.039999992</v>
          </cell>
        </row>
        <row r="18">
          <cell r="S18">
            <v>108577518.16999999</v>
          </cell>
          <cell r="T18">
            <v>164943325.79000002</v>
          </cell>
        </row>
        <row r="19">
          <cell r="S19">
            <v>278814817.64999998</v>
          </cell>
          <cell r="T19">
            <v>386414129.05000001</v>
          </cell>
        </row>
      </sheetData>
      <sheetData sheetId="5" refreshError="1"/>
      <sheetData sheetId="6">
        <row r="15">
          <cell r="S15">
            <v>310722938.23000002</v>
          </cell>
          <cell r="T15">
            <v>570749524.38</v>
          </cell>
        </row>
        <row r="16">
          <cell r="S16">
            <v>47879260.060000002</v>
          </cell>
          <cell r="T16">
            <v>96474980.309999987</v>
          </cell>
        </row>
        <row r="17">
          <cell r="S17">
            <v>47879260.060000002</v>
          </cell>
          <cell r="T17">
            <v>96474980.309999987</v>
          </cell>
        </row>
        <row r="18">
          <cell r="D18" t="str">
            <v>Activar el Servicio Social de los Cecudis</v>
          </cell>
          <cell r="S18">
            <v>83053695.599999994</v>
          </cell>
          <cell r="T18">
            <v>169725304</v>
          </cell>
        </row>
        <row r="19">
          <cell r="D19" t="str">
            <v>Fortalecer a la Fuerza Publica</v>
          </cell>
          <cell r="S19">
            <v>1080466.2</v>
          </cell>
          <cell r="T19">
            <v>768383.13</v>
          </cell>
        </row>
        <row r="20">
          <cell r="D20" t="str">
            <v>Fortalecer el desarrollo institucional</v>
          </cell>
          <cell r="S20">
            <v>807454.86</v>
          </cell>
          <cell r="T20">
            <v>38935631.399999999</v>
          </cell>
        </row>
        <row r="21">
          <cell r="D21" t="str">
            <v>Ejecutar los diseños fisicos en Plataforma Servicios y Concejo.</v>
          </cell>
          <cell r="S21">
            <v>0</v>
          </cell>
          <cell r="T21">
            <v>113690847</v>
          </cell>
        </row>
        <row r="22">
          <cell r="D22" t="str">
            <v>Dotar de celdas para el tratamiento de residuos solidos.</v>
          </cell>
          <cell r="S22">
            <v>0</v>
          </cell>
          <cell r="T22">
            <v>30349500</v>
          </cell>
        </row>
        <row r="23">
          <cell r="D23" t="str">
            <v>Desarrollar eventos especiales con la comunidad.</v>
          </cell>
          <cell r="S23">
            <v>32499073.850000001</v>
          </cell>
          <cell r="T23">
            <v>110179748.72</v>
          </cell>
        </row>
        <row r="24">
          <cell r="D24" t="str">
            <v>Promover el arte musical.</v>
          </cell>
          <cell r="S24">
            <v>13291044</v>
          </cell>
          <cell r="T24">
            <v>65640985.909999996</v>
          </cell>
        </row>
        <row r="25">
          <cell r="G25" t="str">
            <v>Diseñar, construir y reparar aceras en Jaco/5.03.06.08</v>
          </cell>
          <cell r="S25">
            <v>0</v>
          </cell>
          <cell r="T25">
            <v>33419932.530000001</v>
          </cell>
        </row>
        <row r="26">
          <cell r="S26">
            <v>0</v>
          </cell>
          <cell r="T26">
            <v>0</v>
          </cell>
        </row>
        <row r="27">
          <cell r="S27">
            <v>0</v>
          </cell>
          <cell r="T27">
            <v>0</v>
          </cell>
        </row>
        <row r="28">
          <cell r="G28" t="str">
            <v>Diseñar y ejecutar la colocacion de adoquin en la Avenida Pastor Diaz/5.03.02.02</v>
          </cell>
          <cell r="S28">
            <v>0</v>
          </cell>
          <cell r="T28">
            <v>6633750</v>
          </cell>
        </row>
        <row r="29">
          <cell r="S29">
            <v>0</v>
          </cell>
          <cell r="T29">
            <v>0</v>
          </cell>
        </row>
        <row r="30">
          <cell r="S30">
            <v>0</v>
          </cell>
          <cell r="T30">
            <v>0</v>
          </cell>
        </row>
        <row r="31">
          <cell r="D31" t="str">
            <v>Apoyar organizaciones sociales</v>
          </cell>
          <cell r="S31">
            <v>6130818</v>
          </cell>
          <cell r="T31">
            <v>7869181.9199999999</v>
          </cell>
        </row>
        <row r="32">
          <cell r="G32" t="str">
            <v>Dotar de recursos para la iluminacion e instalacion malla cancha de Tarcoles/5.03.06.14</v>
          </cell>
          <cell r="S32">
            <v>0</v>
          </cell>
          <cell r="T32">
            <v>10000000</v>
          </cell>
        </row>
        <row r="33">
          <cell r="D33" t="str">
            <v>Mejoras Instalaciones Educativas</v>
          </cell>
          <cell r="S33">
            <v>0</v>
          </cell>
          <cell r="T33">
            <v>10034656</v>
          </cell>
        </row>
        <row r="34">
          <cell r="D34" t="str">
            <v>Celebracion Distrital</v>
          </cell>
          <cell r="S34">
            <v>0</v>
          </cell>
          <cell r="T34">
            <v>4940000</v>
          </cell>
        </row>
        <row r="35">
          <cell r="S35">
            <v>0</v>
          </cell>
          <cell r="T35">
            <v>0</v>
          </cell>
        </row>
        <row r="36">
          <cell r="G36" t="str">
            <v>Destinar recursos para la compra de tanque y red distribucion de agua en Pueblo Nuevo/5.03.06.16</v>
          </cell>
          <cell r="T36">
            <v>17737427.43</v>
          </cell>
        </row>
        <row r="37">
          <cell r="G37" t="str">
            <v>Atender con los recursos a la poblacion del colegio con discapacidad/ 5.03.06.17</v>
          </cell>
          <cell r="S37">
            <v>780000</v>
          </cell>
          <cell r="T37">
            <v>2780000</v>
          </cell>
        </row>
        <row r="38">
          <cell r="G38" t="str">
            <v>Mejorar aquellos caminos de importancia del canton/5.03.02.03</v>
          </cell>
          <cell r="S38">
            <v>43775438.479999997</v>
          </cell>
          <cell r="T38">
            <v>5681061.5</v>
          </cell>
        </row>
        <row r="39">
          <cell r="G39" t="str">
            <v>Diseñar la construccion obras de arte de acceso a Playa Hermosa/5.03.02.04</v>
          </cell>
          <cell r="S39">
            <v>0</v>
          </cell>
          <cell r="T39">
            <v>18000000</v>
          </cell>
        </row>
        <row r="40">
          <cell r="S40">
            <v>0</v>
          </cell>
          <cell r="T40">
            <v>0</v>
          </cell>
        </row>
        <row r="41">
          <cell r="D41" t="str">
            <v>Diseñar la construccion de obras de arte camino Jaco-Bijagual</v>
          </cell>
          <cell r="S41">
            <v>0</v>
          </cell>
          <cell r="T41">
            <v>12761833.07</v>
          </cell>
        </row>
        <row r="42">
          <cell r="D42" t="str">
            <v>Diseñar la construccion de obras de arte camino Cerro Fresco.</v>
          </cell>
          <cell r="S42">
            <v>0</v>
          </cell>
          <cell r="T42">
            <v>14210000</v>
          </cell>
        </row>
        <row r="43">
          <cell r="D43" t="str">
            <v>Fortalecer las capacidades comunales.</v>
          </cell>
          <cell r="T43">
            <v>6750000</v>
          </cell>
        </row>
        <row r="44">
          <cell r="S44">
            <v>0</v>
          </cell>
          <cell r="T44">
            <v>0</v>
          </cell>
        </row>
        <row r="45">
          <cell r="D45" t="str">
            <v>Diseñar el mejoramiento de los caminos 6-011-072/ 073/074, Cuadrante Capulin.</v>
          </cell>
          <cell r="S45">
            <v>0</v>
          </cell>
          <cell r="T45">
            <v>145537228.91999999</v>
          </cell>
        </row>
        <row r="46">
          <cell r="S46">
            <v>0</v>
          </cell>
          <cell r="T46">
            <v>0</v>
          </cell>
        </row>
        <row r="47">
          <cell r="D47" t="str">
            <v>Ejecutar la construccion de obras de Arte calle herradura 6-11-004.</v>
          </cell>
          <cell r="S47">
            <v>0</v>
          </cell>
          <cell r="T47">
            <v>57810000</v>
          </cell>
        </row>
        <row r="48">
          <cell r="S48">
            <v>0</v>
          </cell>
          <cell r="T48">
            <v>0</v>
          </cell>
        </row>
        <row r="49">
          <cell r="S49">
            <v>0</v>
          </cell>
          <cell r="T49">
            <v>0</v>
          </cell>
        </row>
        <row r="50">
          <cell r="S50">
            <v>0</v>
          </cell>
          <cell r="T50">
            <v>0</v>
          </cell>
        </row>
        <row r="51">
          <cell r="S51">
            <v>0</v>
          </cell>
          <cell r="T51">
            <v>0</v>
          </cell>
        </row>
        <row r="53">
          <cell r="D53" t="str">
            <v>Fortalecer programa guardavidas.</v>
          </cell>
          <cell r="S53">
            <v>0</v>
          </cell>
          <cell r="T53">
            <v>13735000</v>
          </cell>
        </row>
        <row r="54">
          <cell r="S54">
            <v>0</v>
          </cell>
          <cell r="T54">
            <v>50000000</v>
          </cell>
        </row>
        <row r="55">
          <cell r="T55">
            <v>19391589.719999999</v>
          </cell>
        </row>
        <row r="56">
          <cell r="G56" t="str">
            <v>Ejecutar el diseño y construccion de aceras en la calle Pastor Diaz/5.03.02.16</v>
          </cell>
          <cell r="S56">
            <v>0</v>
          </cell>
          <cell r="T56">
            <v>3431250</v>
          </cell>
        </row>
        <row r="57">
          <cell r="S57">
            <v>0</v>
          </cell>
          <cell r="T57">
            <v>0</v>
          </cell>
        </row>
        <row r="58">
          <cell r="S58">
            <v>0</v>
          </cell>
          <cell r="T58">
            <v>0</v>
          </cell>
        </row>
        <row r="60">
          <cell r="S60">
            <v>0</v>
          </cell>
          <cell r="T60">
            <v>0</v>
          </cell>
        </row>
        <row r="61">
          <cell r="S61">
            <v>0</v>
          </cell>
          <cell r="T61">
            <v>20000000</v>
          </cell>
        </row>
        <row r="62">
          <cell r="G62" t="str">
            <v>Fortalecer la red vial/5.03.02.08</v>
          </cell>
          <cell r="S62">
            <v>0</v>
          </cell>
          <cell r="T62">
            <v>70746281.129999995</v>
          </cell>
        </row>
        <row r="63">
          <cell r="G63" t="str">
            <v>Divulgar en un 100% los derechos de los niños y adolescentes del canton/5.03.06.29</v>
          </cell>
          <cell r="T63">
            <v>256790.5</v>
          </cell>
        </row>
        <row r="64">
          <cell r="G64" t="str">
            <v>Gestionar un adecuado acceso a la playa de Discapacitados/5.03.06.30</v>
          </cell>
          <cell r="S64">
            <v>0</v>
          </cell>
          <cell r="T64">
            <v>2000000</v>
          </cell>
        </row>
        <row r="65">
          <cell r="S65">
            <v>0</v>
          </cell>
          <cell r="T65">
            <v>0</v>
          </cell>
        </row>
      </sheetData>
      <sheetData sheetId="7" refreshError="1"/>
      <sheetData sheetId="8">
        <row r="17">
          <cell r="G17" t="str">
            <v xml:space="preserve">Diseñar y construir rampas y aceras en el centro de jaco/5.04.02.02 </v>
          </cell>
          <cell r="T17">
            <v>7103633</v>
          </cell>
        </row>
        <row r="18">
          <cell r="G18" t="str">
            <v>Diseñar la construccion de paradas de buses desde Guacalillo hasta Quebrada Ganado, distrito de Tarcoles/5.04.06.02</v>
          </cell>
          <cell r="T18">
            <v>6840000</v>
          </cell>
        </row>
        <row r="19">
          <cell r="T19">
            <v>7135822</v>
          </cell>
        </row>
        <row r="20">
          <cell r="D20" t="str">
            <v>Aplicar pintura a Techo de Iglesia Catolica.</v>
          </cell>
          <cell r="T20">
            <v>544365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S 1,2"/>
      <sheetName val="METAS"/>
      <sheetName val="EJECUCION PROG"/>
      <sheetName val="CUADROS 3"/>
      <sheetName val="CUADRO 4"/>
      <sheetName val="MOROSIDAD"/>
      <sheetName val="5 AL 8"/>
      <sheetName val="9 AL 13"/>
      <sheetName val="13 al 16"/>
      <sheetName val="17"/>
      <sheetName val="alquileres"/>
      <sheetName val="Tiempo Extra"/>
      <sheetName val="SERVICIOS"/>
      <sheetName val="COMBUSTIBLE"/>
      <sheetName val="MANT. MAQUINARIA"/>
      <sheetName val="20, 21"/>
      <sheetName val="EJECUCION PROG 1 Y 2"/>
      <sheetName val="EJECUCION PROG 3 Y 4"/>
      <sheetName val="MEDICION POR EJES"/>
    </sheetNames>
    <sheetDataSet>
      <sheetData sheetId="0"/>
      <sheetData sheetId="1"/>
      <sheetData sheetId="2"/>
      <sheetData sheetId="3"/>
      <sheetData sheetId="4"/>
      <sheetData sheetId="5"/>
      <sheetData sheetId="6"/>
      <sheetData sheetId="7"/>
      <sheetData sheetId="8">
        <row r="42">
          <cell r="N42">
            <v>7046028315.2299995</v>
          </cell>
        </row>
        <row r="114">
          <cell r="F114">
            <v>5919782552.5</v>
          </cell>
        </row>
        <row r="115">
          <cell r="F115">
            <v>6334167331.2799997</v>
          </cell>
        </row>
      </sheetData>
      <sheetData sheetId="9"/>
      <sheetData sheetId="10"/>
      <sheetData sheetId="11"/>
      <sheetData sheetId="12"/>
      <sheetData sheetId="13"/>
      <sheetData sheetId="14"/>
      <sheetData sheetId="15"/>
      <sheetData sheetId="16"/>
      <sheetData sheetId="17">
        <row r="84">
          <cell r="C84">
            <v>98000000</v>
          </cell>
          <cell r="D84">
            <v>1017602332.62</v>
          </cell>
          <cell r="E84">
            <v>467392309.68000001</v>
          </cell>
          <cell r="F84">
            <v>6138561</v>
          </cell>
          <cell r="G84">
            <v>1870000</v>
          </cell>
          <cell r="H84">
            <v>10422256.370000001</v>
          </cell>
        </row>
        <row r="98">
          <cell r="E98">
            <v>8127865.5800000001</v>
          </cell>
        </row>
      </sheetData>
      <sheetData sheetId="18">
        <row r="22">
          <cell r="F22">
            <v>2183382275.7200003</v>
          </cell>
        </row>
        <row r="23">
          <cell r="F23">
            <v>597943883.23000002</v>
          </cell>
        </row>
        <row r="24">
          <cell r="F24">
            <v>1870000</v>
          </cell>
        </row>
        <row r="25">
          <cell r="F25">
            <v>690889794.52999997</v>
          </cell>
        </row>
        <row r="26">
          <cell r="F26">
            <v>38729797.180000007</v>
          </cell>
        </row>
        <row r="27">
          <cell r="F27">
            <v>874568957.24000013</v>
          </cell>
        </row>
        <row r="28">
          <cell r="F28">
            <v>1319115060.7</v>
          </cell>
        </row>
        <row r="29">
          <cell r="F2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4° TRIMESTRES 2017"/>
      <sheetName val="EGRESOS 4° TRIM.  2017 CON COMP"/>
      <sheetName val="EGRESOS 4° TRIMEST 2017 SIN COM"/>
    </sheetNames>
    <sheetDataSet>
      <sheetData sheetId="0">
        <row r="7">
          <cell r="I7">
            <v>7046028315.2299995</v>
          </cell>
        </row>
      </sheetData>
      <sheetData sheetId="1">
        <row r="1733">
          <cell r="L1733">
            <v>1000000</v>
          </cell>
        </row>
        <row r="1787">
          <cell r="L1787">
            <v>14940000</v>
          </cell>
        </row>
        <row r="1806">
          <cell r="L1806">
            <v>28930</v>
          </cell>
        </row>
        <row r="1828">
          <cell r="L1828">
            <v>2584.58</v>
          </cell>
        </row>
        <row r="1838">
          <cell r="L1838">
            <v>16830</v>
          </cell>
        </row>
        <row r="1851">
          <cell r="L1851">
            <v>159196695</v>
          </cell>
        </row>
        <row r="1860">
          <cell r="L1860">
            <v>63970225</v>
          </cell>
        </row>
        <row r="1866">
          <cell r="L1866">
            <v>17187500</v>
          </cell>
        </row>
        <row r="1879">
          <cell r="L1879">
            <v>31572018</v>
          </cell>
        </row>
        <row r="1886">
          <cell r="L1886">
            <v>138600000</v>
          </cell>
        </row>
        <row r="1894">
          <cell r="L1894">
            <v>62370000</v>
          </cell>
        </row>
        <row r="1902">
          <cell r="L1902">
            <v>45815000</v>
          </cell>
        </row>
        <row r="1914">
          <cell r="L1914">
            <v>1067375</v>
          </cell>
        </row>
        <row r="1918">
          <cell r="L1918">
            <v>6378560</v>
          </cell>
        </row>
        <row r="1922">
          <cell r="L1922">
            <v>49482436</v>
          </cell>
        </row>
        <row r="1926">
          <cell r="L1926">
            <v>1335355</v>
          </cell>
        </row>
        <row r="1932">
          <cell r="L1932">
            <v>21074163</v>
          </cell>
        </row>
        <row r="1936">
          <cell r="L1936">
            <v>2369050</v>
          </cell>
        </row>
        <row r="1940">
          <cell r="L1940">
            <v>6424.43</v>
          </cell>
        </row>
        <row r="1947">
          <cell r="L1947">
            <v>6313265.4199999999</v>
          </cell>
        </row>
        <row r="2028">
          <cell r="L2028">
            <v>41000000</v>
          </cell>
        </row>
        <row r="2052">
          <cell r="L2052">
            <v>659769.63</v>
          </cell>
        </row>
        <row r="2058">
          <cell r="L2058">
            <v>24160000</v>
          </cell>
        </row>
        <row r="2064">
          <cell r="L2064">
            <v>213</v>
          </cell>
        </row>
        <row r="2083">
          <cell r="L2083">
            <v>176375</v>
          </cell>
        </row>
        <row r="2096">
          <cell r="L2096">
            <v>5000</v>
          </cell>
        </row>
        <row r="2102">
          <cell r="L2102">
            <v>1493271.89</v>
          </cell>
        </row>
        <row r="2136">
          <cell r="L2136">
            <v>2000000</v>
          </cell>
        </row>
        <row r="2150">
          <cell r="L2150">
            <v>99175226</v>
          </cell>
        </row>
        <row r="2155">
          <cell r="L2155">
            <v>10220695</v>
          </cell>
        </row>
        <row r="2161">
          <cell r="L2161">
            <v>320410</v>
          </cell>
        </row>
        <row r="2171">
          <cell r="L2171">
            <v>50000</v>
          </cell>
        </row>
        <row r="2176">
          <cell r="L2176">
            <v>1909764.55</v>
          </cell>
        </row>
        <row r="2186">
          <cell r="L2186">
            <v>2850000</v>
          </cell>
        </row>
        <row r="2190">
          <cell r="L2190">
            <v>25000</v>
          </cell>
        </row>
        <row r="2202">
          <cell r="L2202">
            <v>32367122</v>
          </cell>
        </row>
        <row r="2210">
          <cell r="L2210">
            <v>52765773.859999999</v>
          </cell>
        </row>
        <row r="2215">
          <cell r="L2215">
            <v>17150</v>
          </cell>
        </row>
        <row r="2223">
          <cell r="L2223">
            <v>43000000</v>
          </cell>
        </row>
        <row r="2228">
          <cell r="L2228">
            <v>56345.19</v>
          </cell>
        </row>
        <row r="2234">
          <cell r="L2234">
            <v>861439</v>
          </cell>
        </row>
        <row r="2239">
          <cell r="L2239">
            <v>2600000</v>
          </cell>
        </row>
        <row r="2244">
          <cell r="L2244">
            <v>360000</v>
          </cell>
        </row>
        <row r="2254">
          <cell r="L2254">
            <v>173547.1</v>
          </cell>
        </row>
        <row r="2259">
          <cell r="L2259">
            <v>100924.52</v>
          </cell>
        </row>
        <row r="2280">
          <cell r="L2280">
            <v>76538.14999999851</v>
          </cell>
        </row>
        <row r="2285">
          <cell r="L2285">
            <v>2175000</v>
          </cell>
        </row>
        <row r="2295">
          <cell r="L2295">
            <v>30000</v>
          </cell>
        </row>
        <row r="2300">
          <cell r="L2300">
            <v>325874</v>
          </cell>
        </row>
        <row r="2310">
          <cell r="L2310">
            <v>7141695</v>
          </cell>
        </row>
        <row r="2315">
          <cell r="L2315">
            <v>4200000</v>
          </cell>
        </row>
        <row r="2320">
          <cell r="L2320">
            <v>65000</v>
          </cell>
        </row>
        <row r="2325">
          <cell r="L2325">
            <v>65000</v>
          </cell>
        </row>
        <row r="2335">
          <cell r="L2335">
            <v>10000</v>
          </cell>
        </row>
        <row r="2345">
          <cell r="L2345">
            <v>2723494.35</v>
          </cell>
        </row>
        <row r="2350">
          <cell r="L2350">
            <v>8907712</v>
          </cell>
        </row>
        <row r="2362">
          <cell r="L2362">
            <v>2900000</v>
          </cell>
        </row>
        <row r="2369">
          <cell r="L2369">
            <v>2793304</v>
          </cell>
        </row>
        <row r="2380">
          <cell r="L2380">
            <v>1567354</v>
          </cell>
        </row>
        <row r="2388">
          <cell r="L2388">
            <v>7135822</v>
          </cell>
        </row>
        <row r="2393">
          <cell r="L2393">
            <v>7210562</v>
          </cell>
        </row>
        <row r="2399">
          <cell r="L2399">
            <v>369698</v>
          </cell>
        </row>
        <row r="2404">
          <cell r="L2404">
            <v>234782</v>
          </cell>
        </row>
        <row r="2409">
          <cell r="L2409">
            <v>1798</v>
          </cell>
        </row>
        <row r="2415">
          <cell r="L2415">
            <v>7103633</v>
          </cell>
        </row>
        <row r="2420">
          <cell r="L2420">
            <v>88458.42</v>
          </cell>
        </row>
        <row r="2437">
          <cell r="L2437">
            <v>115506</v>
          </cell>
        </row>
        <row r="2441">
          <cell r="L2441">
            <v>628</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 EGRESOS 4° TRIM 2018"/>
      <sheetName val="EJECUCION INGRESOS 4° TRIM 2018"/>
      <sheetName val="INGRESOS DIC-2018"/>
    </sheetNames>
    <sheetDataSet>
      <sheetData sheetId="0"/>
      <sheetData sheetId="1">
        <row r="10">
          <cell r="Z10">
            <v>7929716462.0529995</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informe de egresos com compro"/>
      <sheetName val="4°informe de  ingresos "/>
    </sheetNames>
    <sheetDataSet>
      <sheetData sheetId="0" refreshError="1"/>
      <sheetData sheetId="1" refreshError="1">
        <row r="6">
          <cell r="I6">
            <v>5473677811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I PERIODO EGRESOS"/>
      <sheetName val="EJECUCION INGRESOS  II PERIODO"/>
      <sheetName val="NC AÑOS ANT.  APLICADAS 2017"/>
      <sheetName val="INGRESOS"/>
      <sheetName val="CHEQUES"/>
      <sheetName val="TRANSFERENCIAS"/>
    </sheetNames>
    <sheetDataSet>
      <sheetData sheetId="0"/>
      <sheetData sheetId="1">
        <row r="8">
          <cell r="F8">
            <v>6778320347</v>
          </cell>
          <cell r="I8">
            <v>4554769734.3900003</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0"/>
  <sheetViews>
    <sheetView topLeftCell="A334" workbookViewId="0">
      <selection activeCell="C2" sqref="C2"/>
    </sheetView>
  </sheetViews>
  <sheetFormatPr baseColWidth="10" defaultRowHeight="15" x14ac:dyDescent="0.25"/>
  <cols>
    <col min="1" max="1" width="5.140625" customWidth="1"/>
    <col min="2" max="2" width="69.28515625" customWidth="1"/>
    <col min="3" max="3" width="4.42578125" customWidth="1"/>
    <col min="4" max="4" width="4" customWidth="1"/>
    <col min="5" max="5" width="25.5703125" customWidth="1"/>
    <col min="6" max="6" width="15.140625" customWidth="1"/>
    <col min="7" max="7" width="5.85546875" customWidth="1"/>
    <col min="8" max="8" width="3.7109375" customWidth="1"/>
    <col min="9" max="9" width="4.7109375" customWidth="1"/>
    <col min="10" max="10" width="28.5703125" customWidth="1"/>
  </cols>
  <sheetData>
    <row r="1" spans="1:12" ht="21" customHeight="1" thickBot="1" x14ac:dyDescent="0.3">
      <c r="A1" s="25"/>
      <c r="B1" s="16" t="s">
        <v>14</v>
      </c>
      <c r="C1" s="21"/>
      <c r="E1" s="189" t="s">
        <v>3</v>
      </c>
      <c r="F1" s="190"/>
      <c r="G1" s="191"/>
      <c r="J1" s="186" t="s">
        <v>310</v>
      </c>
      <c r="K1" s="187"/>
      <c r="L1" s="188"/>
    </row>
    <row r="2" spans="1:12" ht="21" customHeight="1" thickBot="1" x14ac:dyDescent="0.3">
      <c r="A2" s="2" t="s">
        <v>25</v>
      </c>
      <c r="B2" s="17" t="s">
        <v>262</v>
      </c>
      <c r="C2" s="21"/>
      <c r="E2" s="1" t="s">
        <v>285</v>
      </c>
      <c r="F2" s="1" t="s">
        <v>1</v>
      </c>
      <c r="G2" s="1" t="s">
        <v>2</v>
      </c>
      <c r="J2" s="1" t="s">
        <v>285</v>
      </c>
      <c r="K2" s="1" t="s">
        <v>1</v>
      </c>
      <c r="L2" s="1" t="s">
        <v>2</v>
      </c>
    </row>
    <row r="3" spans="1:12" ht="7.5" customHeight="1" x14ac:dyDescent="0.25"/>
    <row r="4" spans="1:12" ht="17.25" customHeight="1" x14ac:dyDescent="0.25">
      <c r="B4" s="15" t="s">
        <v>17</v>
      </c>
      <c r="C4" s="15"/>
    </row>
    <row r="5" spans="1:12" ht="38.25" x14ac:dyDescent="0.25">
      <c r="A5" s="10">
        <v>1</v>
      </c>
      <c r="B5" s="8" t="s">
        <v>18</v>
      </c>
      <c r="C5" s="8"/>
      <c r="E5" s="34" t="s">
        <v>287</v>
      </c>
      <c r="F5" s="46"/>
      <c r="J5" s="32" t="s">
        <v>286</v>
      </c>
    </row>
    <row r="6" spans="1:12" ht="38.25" x14ac:dyDescent="0.25">
      <c r="A6" s="10">
        <f>A5+1</f>
        <v>2</v>
      </c>
      <c r="B6" s="7" t="s">
        <v>19</v>
      </c>
      <c r="C6" s="7"/>
      <c r="E6" s="34" t="s">
        <v>287</v>
      </c>
      <c r="F6" s="46"/>
      <c r="J6" s="30" t="s">
        <v>289</v>
      </c>
    </row>
    <row r="7" spans="1:12" ht="39" x14ac:dyDescent="0.25">
      <c r="A7" s="10">
        <f t="shared" ref="A7:A22" si="0">A6+1</f>
        <v>3</v>
      </c>
      <c r="B7" s="6" t="s">
        <v>20</v>
      </c>
      <c r="C7" s="6"/>
      <c r="E7" s="32" t="s">
        <v>286</v>
      </c>
      <c r="F7" s="44"/>
      <c r="J7" s="34" t="s">
        <v>287</v>
      </c>
    </row>
    <row r="8" spans="1:12" ht="42" customHeight="1" x14ac:dyDescent="0.25">
      <c r="A8" s="10">
        <f t="shared" si="0"/>
        <v>4</v>
      </c>
      <c r="B8" s="7" t="s">
        <v>21</v>
      </c>
      <c r="C8" s="7"/>
      <c r="E8" s="34" t="s">
        <v>287</v>
      </c>
      <c r="F8" s="46"/>
      <c r="J8" s="34" t="s">
        <v>287</v>
      </c>
    </row>
    <row r="9" spans="1:12" ht="44.25" customHeight="1" x14ac:dyDescent="0.25">
      <c r="A9" s="10">
        <f t="shared" si="0"/>
        <v>5</v>
      </c>
      <c r="B9" s="7" t="s">
        <v>22</v>
      </c>
      <c r="C9" s="7"/>
      <c r="E9" s="34" t="s">
        <v>287</v>
      </c>
      <c r="F9" s="46"/>
      <c r="J9" s="34" t="s">
        <v>287</v>
      </c>
    </row>
    <row r="10" spans="1:12" ht="38.25" x14ac:dyDescent="0.25">
      <c r="A10" s="10">
        <f t="shared" si="0"/>
        <v>6</v>
      </c>
      <c r="B10" s="7" t="s">
        <v>23</v>
      </c>
      <c r="C10" s="7"/>
      <c r="E10" s="34" t="s">
        <v>287</v>
      </c>
      <c r="F10" s="46"/>
      <c r="J10" s="34" t="s">
        <v>287</v>
      </c>
    </row>
    <row r="11" spans="1:12" ht="38.25" x14ac:dyDescent="0.25">
      <c r="A11" s="10">
        <f t="shared" si="0"/>
        <v>7</v>
      </c>
      <c r="B11" s="7" t="s">
        <v>24</v>
      </c>
      <c r="C11" s="7"/>
      <c r="E11" s="32" t="s">
        <v>286</v>
      </c>
      <c r="F11" s="44"/>
      <c r="J11" s="30" t="s">
        <v>289</v>
      </c>
    </row>
    <row r="12" spans="1:12" ht="25.5" x14ac:dyDescent="0.25">
      <c r="A12" s="10">
        <f t="shared" si="0"/>
        <v>8</v>
      </c>
      <c r="B12" s="7" t="s">
        <v>26</v>
      </c>
      <c r="C12" s="7"/>
      <c r="E12" s="32" t="s">
        <v>286</v>
      </c>
      <c r="F12" s="44"/>
      <c r="J12" s="32" t="s">
        <v>286</v>
      </c>
    </row>
    <row r="13" spans="1:12" ht="38.25" x14ac:dyDescent="0.25">
      <c r="A13" s="10">
        <f t="shared" si="0"/>
        <v>9</v>
      </c>
      <c r="B13" s="7" t="s">
        <v>27</v>
      </c>
      <c r="C13" s="7"/>
      <c r="E13" s="34" t="s">
        <v>287</v>
      </c>
      <c r="F13" s="46"/>
      <c r="J13" s="30" t="s">
        <v>289</v>
      </c>
    </row>
    <row r="14" spans="1:12" ht="51" x14ac:dyDescent="0.25">
      <c r="A14" s="10">
        <f t="shared" si="0"/>
        <v>10</v>
      </c>
      <c r="B14" s="7" t="s">
        <v>28</v>
      </c>
      <c r="C14" s="7"/>
      <c r="E14" s="34" t="s">
        <v>287</v>
      </c>
      <c r="F14" s="46"/>
      <c r="J14" s="32" t="s">
        <v>286</v>
      </c>
    </row>
    <row r="15" spans="1:12" ht="25.5" x14ac:dyDescent="0.25">
      <c r="A15" s="10">
        <f t="shared" si="0"/>
        <v>11</v>
      </c>
      <c r="B15" s="7" t="s">
        <v>29</v>
      </c>
      <c r="C15" s="7"/>
      <c r="E15" s="34" t="s">
        <v>287</v>
      </c>
      <c r="F15" s="46"/>
      <c r="J15" s="34" t="s">
        <v>287</v>
      </c>
    </row>
    <row r="16" spans="1:12" ht="31.5" customHeight="1" x14ac:dyDescent="0.25">
      <c r="A16" s="10">
        <f t="shared" si="0"/>
        <v>12</v>
      </c>
      <c r="B16" s="7" t="s">
        <v>30</v>
      </c>
      <c r="C16" s="7"/>
      <c r="E16" s="32" t="s">
        <v>286</v>
      </c>
      <c r="F16" s="44"/>
      <c r="J16" s="32" t="s">
        <v>286</v>
      </c>
    </row>
    <row r="17" spans="1:10" ht="51" x14ac:dyDescent="0.25">
      <c r="A17" s="10">
        <f t="shared" si="0"/>
        <v>13</v>
      </c>
      <c r="B17" s="7" t="s">
        <v>31</v>
      </c>
      <c r="C17" s="7"/>
      <c r="E17" s="34" t="s">
        <v>287</v>
      </c>
      <c r="F17" s="46"/>
      <c r="J17" s="34" t="s">
        <v>287</v>
      </c>
    </row>
    <row r="18" spans="1:10" ht="38.25" x14ac:dyDescent="0.25">
      <c r="A18" s="10">
        <f t="shared" si="0"/>
        <v>14</v>
      </c>
      <c r="B18" s="7" t="s">
        <v>32</v>
      </c>
      <c r="C18" s="7"/>
      <c r="E18" s="34" t="s">
        <v>287</v>
      </c>
      <c r="F18" s="46"/>
      <c r="J18" s="32" t="s">
        <v>286</v>
      </c>
    </row>
    <row r="19" spans="1:10" ht="38.25" x14ac:dyDescent="0.25">
      <c r="A19" s="10">
        <f t="shared" si="0"/>
        <v>15</v>
      </c>
      <c r="B19" s="7" t="s">
        <v>33</v>
      </c>
      <c r="C19" s="7"/>
      <c r="E19" s="34" t="s">
        <v>287</v>
      </c>
      <c r="F19" s="46"/>
      <c r="J19" s="34" t="s">
        <v>287</v>
      </c>
    </row>
    <row r="20" spans="1:10" ht="25.5" x14ac:dyDescent="0.25">
      <c r="A20" s="10">
        <f t="shared" si="0"/>
        <v>16</v>
      </c>
      <c r="B20" s="7" t="s">
        <v>34</v>
      </c>
      <c r="C20" s="7"/>
      <c r="E20" s="34" t="s">
        <v>287</v>
      </c>
      <c r="F20" s="46"/>
      <c r="J20" s="34" t="s">
        <v>287</v>
      </c>
    </row>
    <row r="21" spans="1:10" ht="25.5" x14ac:dyDescent="0.25">
      <c r="A21" s="10">
        <f t="shared" si="0"/>
        <v>17</v>
      </c>
      <c r="B21" s="7" t="s">
        <v>35</v>
      </c>
      <c r="C21" s="7"/>
      <c r="E21" s="34" t="s">
        <v>287</v>
      </c>
      <c r="F21" s="46"/>
      <c r="J21" s="32" t="s">
        <v>286</v>
      </c>
    </row>
    <row r="22" spans="1:10" ht="38.25" x14ac:dyDescent="0.25">
      <c r="A22" s="10">
        <f t="shared" si="0"/>
        <v>18</v>
      </c>
      <c r="B22" s="7" t="s">
        <v>36</v>
      </c>
      <c r="C22" s="7"/>
      <c r="E22" s="34" t="s">
        <v>287</v>
      </c>
      <c r="F22" s="46"/>
      <c r="J22" s="34" t="s">
        <v>287</v>
      </c>
    </row>
    <row r="23" spans="1:10" x14ac:dyDescent="0.25">
      <c r="A23" s="11"/>
      <c r="B23" s="9" t="s">
        <v>39</v>
      </c>
      <c r="C23" s="9"/>
      <c r="E23" s="22"/>
      <c r="J23" s="34"/>
    </row>
    <row r="24" spans="1:10" ht="25.5" x14ac:dyDescent="0.25">
      <c r="A24" s="12">
        <v>1</v>
      </c>
      <c r="B24" s="7" t="s">
        <v>37</v>
      </c>
      <c r="C24" s="7"/>
      <c r="E24" s="32" t="s">
        <v>286</v>
      </c>
      <c r="F24" s="44"/>
      <c r="J24" s="34" t="s">
        <v>287</v>
      </c>
    </row>
    <row r="25" spans="1:10" ht="25.5" x14ac:dyDescent="0.25">
      <c r="A25" s="10">
        <f t="shared" ref="A25:A75" si="1">A24+1</f>
        <v>2</v>
      </c>
      <c r="B25" s="7" t="s">
        <v>38</v>
      </c>
      <c r="C25" s="7"/>
      <c r="E25" s="34" t="s">
        <v>287</v>
      </c>
      <c r="F25" s="46"/>
      <c r="J25" s="34" t="s">
        <v>287</v>
      </c>
    </row>
    <row r="26" spans="1:10" ht="25.5" x14ac:dyDescent="0.25">
      <c r="A26" s="10">
        <f t="shared" si="1"/>
        <v>3</v>
      </c>
      <c r="B26" s="7" t="s">
        <v>40</v>
      </c>
      <c r="C26" s="7"/>
      <c r="E26" s="34" t="s">
        <v>287</v>
      </c>
      <c r="F26" s="46"/>
      <c r="J26" s="32" t="s">
        <v>286</v>
      </c>
    </row>
    <row r="27" spans="1:10" ht="25.5" x14ac:dyDescent="0.25">
      <c r="A27" s="10">
        <f t="shared" si="1"/>
        <v>4</v>
      </c>
      <c r="B27" s="7" t="s">
        <v>41</v>
      </c>
      <c r="C27" s="7"/>
      <c r="E27" s="34" t="s">
        <v>287</v>
      </c>
      <c r="F27" s="46"/>
      <c r="J27" s="34" t="s">
        <v>287</v>
      </c>
    </row>
    <row r="28" spans="1:10" ht="25.5" x14ac:dyDescent="0.25">
      <c r="A28" s="10">
        <f t="shared" si="1"/>
        <v>5</v>
      </c>
      <c r="B28" s="7" t="s">
        <v>42</v>
      </c>
      <c r="C28" s="7"/>
      <c r="E28" s="34" t="s">
        <v>287</v>
      </c>
      <c r="F28" s="46"/>
      <c r="J28" s="34" t="s">
        <v>287</v>
      </c>
    </row>
    <row r="29" spans="1:10" ht="51" x14ac:dyDescent="0.25">
      <c r="A29" s="10">
        <f t="shared" si="1"/>
        <v>6</v>
      </c>
      <c r="B29" s="7" t="s">
        <v>43</v>
      </c>
      <c r="C29" s="7"/>
      <c r="E29" s="34" t="s">
        <v>287</v>
      </c>
      <c r="F29" s="46"/>
      <c r="J29" s="34" t="s">
        <v>287</v>
      </c>
    </row>
    <row r="30" spans="1:10" ht="26.25" x14ac:dyDescent="0.25">
      <c r="A30" s="10"/>
      <c r="B30" s="9" t="s">
        <v>44</v>
      </c>
      <c r="C30" s="9"/>
      <c r="E30" s="34"/>
      <c r="J30" s="22"/>
    </row>
    <row r="31" spans="1:10" ht="63.75" x14ac:dyDescent="0.25">
      <c r="A31" s="12">
        <v>1</v>
      </c>
      <c r="B31" s="7" t="s">
        <v>45</v>
      </c>
      <c r="C31" s="7"/>
      <c r="E31" s="32" t="s">
        <v>286</v>
      </c>
      <c r="F31" s="44"/>
      <c r="J31" s="104" t="s">
        <v>289</v>
      </c>
    </row>
    <row r="32" spans="1:10" ht="25.5" x14ac:dyDescent="0.25">
      <c r="A32" s="10">
        <f t="shared" si="1"/>
        <v>2</v>
      </c>
      <c r="B32" s="7" t="s">
        <v>46</v>
      </c>
      <c r="C32" s="7"/>
      <c r="E32" s="32" t="s">
        <v>286</v>
      </c>
      <c r="F32" s="44"/>
      <c r="J32" s="32" t="s">
        <v>286</v>
      </c>
    </row>
    <row r="33" spans="1:10" ht="38.25" x14ac:dyDescent="0.25">
      <c r="A33" s="10">
        <f t="shared" si="1"/>
        <v>3</v>
      </c>
      <c r="B33" s="7" t="s">
        <v>47</v>
      </c>
      <c r="C33" s="7"/>
      <c r="E33" s="35" t="s">
        <v>288</v>
      </c>
      <c r="F33" s="100"/>
      <c r="J33" s="35" t="s">
        <v>288</v>
      </c>
    </row>
    <row r="34" spans="1:10" ht="25.5" x14ac:dyDescent="0.25">
      <c r="A34" s="10">
        <f t="shared" si="1"/>
        <v>4</v>
      </c>
      <c r="B34" s="7" t="s">
        <v>48</v>
      </c>
      <c r="C34" s="7"/>
      <c r="E34" s="34" t="s">
        <v>287</v>
      </c>
      <c r="F34" s="46"/>
      <c r="J34" s="34" t="s">
        <v>287</v>
      </c>
    </row>
    <row r="35" spans="1:10" ht="38.25" x14ac:dyDescent="0.25">
      <c r="A35" s="10">
        <f t="shared" si="1"/>
        <v>5</v>
      </c>
      <c r="B35" s="7" t="s">
        <v>49</v>
      </c>
      <c r="C35" s="7"/>
      <c r="E35" s="34" t="s">
        <v>287</v>
      </c>
      <c r="F35" s="46"/>
      <c r="J35" s="34" t="s">
        <v>287</v>
      </c>
    </row>
    <row r="36" spans="1:10" ht="26.25" x14ac:dyDescent="0.25">
      <c r="A36" s="10"/>
      <c r="B36" s="9" t="s">
        <v>50</v>
      </c>
      <c r="C36" s="9"/>
      <c r="E36" s="22"/>
      <c r="J36" s="22"/>
    </row>
    <row r="37" spans="1:10" ht="25.5" x14ac:dyDescent="0.25">
      <c r="A37" s="10">
        <f t="shared" si="1"/>
        <v>1</v>
      </c>
      <c r="B37" s="7" t="s">
        <v>51</v>
      </c>
      <c r="C37" s="7"/>
      <c r="E37" s="30" t="s">
        <v>289</v>
      </c>
      <c r="F37" s="30"/>
      <c r="J37" s="104" t="s">
        <v>289</v>
      </c>
    </row>
    <row r="38" spans="1:10" ht="38.25" x14ac:dyDescent="0.25">
      <c r="A38" s="10">
        <f t="shared" si="1"/>
        <v>2</v>
      </c>
      <c r="B38" s="7" t="s">
        <v>52</v>
      </c>
      <c r="C38" s="7"/>
      <c r="E38" s="30" t="s">
        <v>289</v>
      </c>
      <c r="F38" s="30"/>
      <c r="J38" s="104" t="s">
        <v>289</v>
      </c>
    </row>
    <row r="39" spans="1:10" ht="51" x14ac:dyDescent="0.25">
      <c r="A39" s="10">
        <f t="shared" si="1"/>
        <v>3</v>
      </c>
      <c r="B39" s="7" t="s">
        <v>53</v>
      </c>
      <c r="C39" s="7"/>
      <c r="E39" s="32" t="s">
        <v>286</v>
      </c>
      <c r="F39" s="101"/>
      <c r="J39" s="34" t="s">
        <v>287</v>
      </c>
    </row>
    <row r="40" spans="1:10" ht="25.5" x14ac:dyDescent="0.25">
      <c r="A40" s="10">
        <f t="shared" si="1"/>
        <v>4</v>
      </c>
      <c r="B40" s="7" t="s">
        <v>54</v>
      </c>
      <c r="C40" s="7"/>
      <c r="E40" s="32" t="s">
        <v>286</v>
      </c>
      <c r="F40" s="44"/>
      <c r="J40" s="32" t="s">
        <v>286</v>
      </c>
    </row>
    <row r="41" spans="1:10" ht="38.25" x14ac:dyDescent="0.25">
      <c r="A41" s="10">
        <f t="shared" si="1"/>
        <v>5</v>
      </c>
      <c r="B41" s="7" t="s">
        <v>55</v>
      </c>
      <c r="C41" s="7"/>
      <c r="E41" s="34" t="s">
        <v>287</v>
      </c>
      <c r="F41" s="46"/>
      <c r="J41" s="34" t="s">
        <v>558</v>
      </c>
    </row>
    <row r="42" spans="1:10" ht="38.25" x14ac:dyDescent="0.25">
      <c r="A42" s="10">
        <f t="shared" si="1"/>
        <v>6</v>
      </c>
      <c r="B42" s="7" t="s">
        <v>56</v>
      </c>
      <c r="C42" s="7"/>
      <c r="E42" s="34" t="s">
        <v>287</v>
      </c>
      <c r="F42" s="46"/>
      <c r="J42" s="34" t="s">
        <v>287</v>
      </c>
    </row>
    <row r="43" spans="1:10" ht="38.25" x14ac:dyDescent="0.25">
      <c r="A43" s="10">
        <f t="shared" si="1"/>
        <v>7</v>
      </c>
      <c r="B43" s="7" t="s">
        <v>57</v>
      </c>
      <c r="C43" s="7"/>
      <c r="E43" s="34" t="s">
        <v>287</v>
      </c>
      <c r="F43" s="46"/>
      <c r="J43" s="34" t="s">
        <v>287</v>
      </c>
    </row>
    <row r="44" spans="1:10" ht="38.25" x14ac:dyDescent="0.25">
      <c r="A44" s="10">
        <f t="shared" si="1"/>
        <v>8</v>
      </c>
      <c r="B44" s="7" t="s">
        <v>58</v>
      </c>
      <c r="C44" s="7"/>
      <c r="E44" s="34" t="s">
        <v>287</v>
      </c>
      <c r="F44" s="46"/>
      <c r="J44" s="34" t="s">
        <v>287</v>
      </c>
    </row>
    <row r="45" spans="1:10" ht="38.25" x14ac:dyDescent="0.25">
      <c r="A45" s="10">
        <f t="shared" si="1"/>
        <v>9</v>
      </c>
      <c r="B45" s="7" t="s">
        <v>59</v>
      </c>
      <c r="C45" s="7"/>
      <c r="E45" s="34" t="s">
        <v>287</v>
      </c>
      <c r="F45" s="46"/>
      <c r="J45" s="34" t="s">
        <v>287</v>
      </c>
    </row>
    <row r="46" spans="1:10" ht="30.75" customHeight="1" x14ac:dyDescent="0.25">
      <c r="A46" s="10">
        <f t="shared" si="1"/>
        <v>10</v>
      </c>
      <c r="B46" s="7" t="s">
        <v>60</v>
      </c>
      <c r="C46" s="7"/>
      <c r="E46" s="30" t="s">
        <v>289</v>
      </c>
      <c r="F46" s="30"/>
      <c r="J46" s="30" t="s">
        <v>289</v>
      </c>
    </row>
    <row r="47" spans="1:10" ht="51" x14ac:dyDescent="0.25">
      <c r="A47" s="10">
        <f t="shared" si="1"/>
        <v>11</v>
      </c>
      <c r="B47" s="7" t="s">
        <v>61</v>
      </c>
      <c r="C47" s="7"/>
      <c r="E47" s="34" t="s">
        <v>287</v>
      </c>
      <c r="F47" s="46"/>
      <c r="J47" s="34" t="s">
        <v>287</v>
      </c>
    </row>
    <row r="48" spans="1:10" ht="26.25" x14ac:dyDescent="0.25">
      <c r="A48" s="10"/>
      <c r="B48" s="9" t="s">
        <v>62</v>
      </c>
      <c r="C48" s="9"/>
      <c r="E48" s="22"/>
      <c r="J48" s="22"/>
    </row>
    <row r="49" spans="1:10" ht="38.25" x14ac:dyDescent="0.25">
      <c r="A49" s="10">
        <f t="shared" si="1"/>
        <v>1</v>
      </c>
      <c r="B49" s="7" t="s">
        <v>63</v>
      </c>
      <c r="C49" s="7"/>
      <c r="E49" s="32" t="s">
        <v>286</v>
      </c>
      <c r="F49" s="44"/>
      <c r="J49" s="32" t="s">
        <v>286</v>
      </c>
    </row>
    <row r="50" spans="1:10" ht="15.75" x14ac:dyDescent="0.25">
      <c r="A50" s="10">
        <f t="shared" si="1"/>
        <v>2</v>
      </c>
      <c r="B50" s="13" t="s">
        <v>64</v>
      </c>
      <c r="C50" s="13"/>
      <c r="E50" s="34" t="s">
        <v>287</v>
      </c>
      <c r="F50" s="46"/>
      <c r="J50" s="34" t="s">
        <v>287</v>
      </c>
    </row>
    <row r="51" spans="1:10" ht="25.5" x14ac:dyDescent="0.25">
      <c r="A51" s="10">
        <f t="shared" si="1"/>
        <v>3</v>
      </c>
      <c r="B51" s="7" t="s">
        <v>65</v>
      </c>
      <c r="C51" s="7"/>
      <c r="E51" s="34" t="s">
        <v>287</v>
      </c>
      <c r="F51" s="46"/>
      <c r="J51" s="32" t="s">
        <v>286</v>
      </c>
    </row>
    <row r="52" spans="1:10" ht="25.5" x14ac:dyDescent="0.25">
      <c r="A52" s="10">
        <f t="shared" si="1"/>
        <v>4</v>
      </c>
      <c r="B52" s="7" t="s">
        <v>66</v>
      </c>
      <c r="C52" s="7"/>
      <c r="E52" s="34" t="s">
        <v>287</v>
      </c>
      <c r="F52" s="46"/>
      <c r="J52" s="34" t="s">
        <v>287</v>
      </c>
    </row>
    <row r="53" spans="1:10" ht="38.25" x14ac:dyDescent="0.25">
      <c r="A53" s="10">
        <f t="shared" si="1"/>
        <v>5</v>
      </c>
      <c r="B53" s="7" t="s">
        <v>67</v>
      </c>
      <c r="C53" s="7"/>
      <c r="E53" s="34" t="s">
        <v>287</v>
      </c>
      <c r="F53" s="46"/>
      <c r="J53" s="34" t="s">
        <v>287</v>
      </c>
    </row>
    <row r="54" spans="1:10" ht="38.25" x14ac:dyDescent="0.25">
      <c r="A54" s="10">
        <f t="shared" si="1"/>
        <v>6</v>
      </c>
      <c r="B54" s="7" t="s">
        <v>68</v>
      </c>
      <c r="C54" s="7"/>
      <c r="E54" s="32" t="s">
        <v>286</v>
      </c>
      <c r="F54" s="44"/>
      <c r="J54" s="32" t="s">
        <v>286</v>
      </c>
    </row>
    <row r="55" spans="1:10" ht="51" x14ac:dyDescent="0.25">
      <c r="A55" s="10">
        <f t="shared" si="1"/>
        <v>7</v>
      </c>
      <c r="B55" s="7" t="s">
        <v>69</v>
      </c>
      <c r="C55" s="7"/>
      <c r="E55" s="34" t="s">
        <v>287</v>
      </c>
      <c r="F55" s="46"/>
      <c r="J55" s="34" t="s">
        <v>287</v>
      </c>
    </row>
    <row r="56" spans="1:10" ht="38.25" x14ac:dyDescent="0.25">
      <c r="A56" s="10">
        <f t="shared" si="1"/>
        <v>8</v>
      </c>
      <c r="B56" s="7" t="s">
        <v>70</v>
      </c>
      <c r="C56" s="7"/>
      <c r="E56" s="34" t="s">
        <v>287</v>
      </c>
      <c r="F56" s="46"/>
      <c r="J56" s="30" t="s">
        <v>289</v>
      </c>
    </row>
    <row r="57" spans="1:10" ht="26.25" x14ac:dyDescent="0.25">
      <c r="A57" s="10"/>
      <c r="B57" s="9" t="s">
        <v>71</v>
      </c>
      <c r="C57" s="9"/>
      <c r="E57" s="34"/>
      <c r="F57" s="46"/>
      <c r="J57" s="22"/>
    </row>
    <row r="58" spans="1:10" ht="38.25" x14ac:dyDescent="0.25">
      <c r="A58" s="10">
        <f t="shared" si="1"/>
        <v>1</v>
      </c>
      <c r="B58" s="7" t="s">
        <v>72</v>
      </c>
      <c r="C58" s="7"/>
      <c r="E58" s="34" t="s">
        <v>287</v>
      </c>
      <c r="F58" s="46"/>
      <c r="J58" s="34" t="s">
        <v>287</v>
      </c>
    </row>
    <row r="59" spans="1:10" ht="38.25" x14ac:dyDescent="0.25">
      <c r="A59" s="10">
        <f t="shared" si="1"/>
        <v>2</v>
      </c>
      <c r="B59" s="7" t="s">
        <v>73</v>
      </c>
      <c r="C59" s="7"/>
      <c r="E59" s="34" t="s">
        <v>287</v>
      </c>
      <c r="F59" s="46"/>
      <c r="J59" s="34" t="s">
        <v>287</v>
      </c>
    </row>
    <row r="60" spans="1:10" ht="25.5" x14ac:dyDescent="0.25">
      <c r="A60" s="10">
        <f t="shared" si="1"/>
        <v>3</v>
      </c>
      <c r="B60" s="7" t="s">
        <v>74</v>
      </c>
      <c r="C60" s="7"/>
      <c r="E60" s="34" t="s">
        <v>287</v>
      </c>
      <c r="F60" s="46"/>
      <c r="J60" s="34" t="s">
        <v>287</v>
      </c>
    </row>
    <row r="61" spans="1:10" ht="15.75" x14ac:dyDescent="0.25">
      <c r="A61" s="10"/>
      <c r="B61" s="14" t="s">
        <v>75</v>
      </c>
      <c r="C61" s="14"/>
      <c r="E61" s="22"/>
      <c r="J61" s="22"/>
    </row>
    <row r="62" spans="1:10" ht="38.25" x14ac:dyDescent="0.25">
      <c r="A62" s="10">
        <f t="shared" si="1"/>
        <v>1</v>
      </c>
      <c r="B62" s="7" t="s">
        <v>76</v>
      </c>
      <c r="C62" s="7"/>
      <c r="E62" s="32" t="s">
        <v>286</v>
      </c>
      <c r="F62" s="44"/>
      <c r="J62" s="32" t="s">
        <v>286</v>
      </c>
    </row>
    <row r="63" spans="1:10" ht="15.75" x14ac:dyDescent="0.25">
      <c r="A63" s="10">
        <f t="shared" si="1"/>
        <v>2</v>
      </c>
      <c r="B63" s="7" t="s">
        <v>77</v>
      </c>
      <c r="C63" s="7"/>
      <c r="E63" s="34" t="s">
        <v>287</v>
      </c>
      <c r="F63" s="46"/>
      <c r="J63" s="34" t="s">
        <v>287</v>
      </c>
    </row>
    <row r="64" spans="1:10" ht="15.75" x14ac:dyDescent="0.25">
      <c r="A64" s="10">
        <f t="shared" si="1"/>
        <v>3</v>
      </c>
      <c r="B64" s="7" t="s">
        <v>78</v>
      </c>
      <c r="C64" s="7"/>
      <c r="E64" s="34" t="s">
        <v>287</v>
      </c>
      <c r="F64" s="46"/>
      <c r="J64" s="34" t="s">
        <v>287</v>
      </c>
    </row>
    <row r="65" spans="1:10" ht="38.25" x14ac:dyDescent="0.25">
      <c r="A65" s="10">
        <f t="shared" si="1"/>
        <v>4</v>
      </c>
      <c r="B65" s="7" t="s">
        <v>79</v>
      </c>
      <c r="C65" s="7"/>
      <c r="E65" s="34" t="s">
        <v>287</v>
      </c>
      <c r="F65" s="102"/>
      <c r="J65" s="32" t="s">
        <v>286</v>
      </c>
    </row>
    <row r="66" spans="1:10" ht="25.5" x14ac:dyDescent="0.25">
      <c r="A66" s="10">
        <f t="shared" si="1"/>
        <v>5</v>
      </c>
      <c r="B66" s="7" t="s">
        <v>80</v>
      </c>
      <c r="C66" s="7"/>
      <c r="E66" s="34" t="s">
        <v>287</v>
      </c>
      <c r="F66" s="102"/>
      <c r="J66" s="34" t="s">
        <v>287</v>
      </c>
    </row>
    <row r="67" spans="1:10" ht="38.25" x14ac:dyDescent="0.25">
      <c r="A67" s="10">
        <f t="shared" si="1"/>
        <v>6</v>
      </c>
      <c r="B67" s="7" t="s">
        <v>81</v>
      </c>
      <c r="C67" s="7"/>
      <c r="E67" s="34" t="s">
        <v>287</v>
      </c>
      <c r="F67" s="46"/>
      <c r="J67" s="34" t="s">
        <v>287</v>
      </c>
    </row>
    <row r="68" spans="1:10" ht="25.5" x14ac:dyDescent="0.25">
      <c r="A68" s="10">
        <f t="shared" si="1"/>
        <v>7</v>
      </c>
      <c r="B68" s="7" t="s">
        <v>82</v>
      </c>
      <c r="C68" s="7"/>
      <c r="E68" s="34" t="s">
        <v>287</v>
      </c>
      <c r="F68" s="46"/>
      <c r="J68" s="34" t="s">
        <v>287</v>
      </c>
    </row>
    <row r="69" spans="1:10" ht="26.25" x14ac:dyDescent="0.25">
      <c r="B69" s="9" t="s">
        <v>83</v>
      </c>
      <c r="C69" s="9"/>
      <c r="E69" s="22"/>
      <c r="J69" s="22"/>
    </row>
    <row r="70" spans="1:10" ht="25.5" x14ac:dyDescent="0.25">
      <c r="A70" s="10">
        <v>1</v>
      </c>
      <c r="B70" s="7" t="s">
        <v>84</v>
      </c>
      <c r="C70" s="7"/>
      <c r="E70" s="32" t="s">
        <v>286</v>
      </c>
      <c r="F70" s="44"/>
      <c r="J70" s="34" t="s">
        <v>287</v>
      </c>
    </row>
    <row r="71" spans="1:10" ht="25.5" x14ac:dyDescent="0.25">
      <c r="A71" s="10">
        <f t="shared" si="1"/>
        <v>2</v>
      </c>
      <c r="B71" s="7" t="s">
        <v>85</v>
      </c>
      <c r="C71" s="7"/>
      <c r="E71" s="32" t="s">
        <v>286</v>
      </c>
      <c r="F71" s="44"/>
      <c r="J71" s="34" t="s">
        <v>287</v>
      </c>
    </row>
    <row r="72" spans="1:10" ht="25.5" x14ac:dyDescent="0.25">
      <c r="A72" s="10">
        <f t="shared" si="1"/>
        <v>3</v>
      </c>
      <c r="B72" s="7" t="s">
        <v>86</v>
      </c>
      <c r="C72" s="7"/>
      <c r="E72" s="32" t="s">
        <v>286</v>
      </c>
      <c r="F72" s="44"/>
      <c r="J72" s="34" t="s">
        <v>287</v>
      </c>
    </row>
    <row r="73" spans="1:10" ht="25.5" x14ac:dyDescent="0.25">
      <c r="A73" s="10">
        <f t="shared" si="1"/>
        <v>4</v>
      </c>
      <c r="B73" s="7" t="s">
        <v>87</v>
      </c>
      <c r="C73" s="7"/>
      <c r="E73" s="34" t="s">
        <v>287</v>
      </c>
      <c r="F73" s="46"/>
      <c r="J73" s="34" t="s">
        <v>287</v>
      </c>
    </row>
    <row r="74" spans="1:10" ht="25.5" x14ac:dyDescent="0.25">
      <c r="A74" s="10">
        <f t="shared" si="1"/>
        <v>5</v>
      </c>
      <c r="B74" s="7" t="s">
        <v>88</v>
      </c>
      <c r="C74" s="7"/>
      <c r="E74" s="32" t="s">
        <v>286</v>
      </c>
      <c r="F74" s="44"/>
      <c r="J74" s="34" t="s">
        <v>287</v>
      </c>
    </row>
    <row r="75" spans="1:10" ht="38.25" x14ac:dyDescent="0.25">
      <c r="A75" s="10">
        <f t="shared" si="1"/>
        <v>6</v>
      </c>
      <c r="B75" s="7" t="s">
        <v>89</v>
      </c>
      <c r="C75" s="7"/>
      <c r="E75" s="32" t="s">
        <v>286</v>
      </c>
      <c r="F75" s="44"/>
      <c r="J75" s="34" t="s">
        <v>287</v>
      </c>
    </row>
    <row r="76" spans="1:10" ht="26.25" x14ac:dyDescent="0.25">
      <c r="B76" s="9" t="s">
        <v>90</v>
      </c>
      <c r="C76" s="9"/>
      <c r="E76" s="22"/>
      <c r="J76" s="22"/>
    </row>
    <row r="77" spans="1:10" ht="25.5" x14ac:dyDescent="0.25">
      <c r="A77" s="10">
        <v>1</v>
      </c>
      <c r="B77" s="7" t="s">
        <v>91</v>
      </c>
      <c r="C77" s="7"/>
      <c r="E77" s="32" t="s">
        <v>286</v>
      </c>
      <c r="F77" s="44"/>
      <c r="J77" s="30" t="s">
        <v>289</v>
      </c>
    </row>
    <row r="78" spans="1:10" ht="25.5" x14ac:dyDescent="0.25">
      <c r="A78" s="10">
        <f t="shared" ref="A78:A83" si="2">A77+1</f>
        <v>2</v>
      </c>
      <c r="B78" s="7" t="s">
        <v>92</v>
      </c>
      <c r="C78" s="7"/>
      <c r="E78" s="32" t="s">
        <v>286</v>
      </c>
      <c r="F78" s="44"/>
      <c r="J78" s="30" t="s">
        <v>289</v>
      </c>
    </row>
    <row r="79" spans="1:10" ht="25.5" x14ac:dyDescent="0.25">
      <c r="A79" s="10">
        <f t="shared" si="2"/>
        <v>3</v>
      </c>
      <c r="B79" s="7" t="s">
        <v>93</v>
      </c>
      <c r="C79" s="7"/>
      <c r="E79" s="34" t="s">
        <v>287</v>
      </c>
      <c r="F79" s="46"/>
      <c r="J79" s="34" t="s">
        <v>287</v>
      </c>
    </row>
    <row r="80" spans="1:10" ht="25.5" x14ac:dyDescent="0.25">
      <c r="A80" s="10">
        <f t="shared" si="2"/>
        <v>4</v>
      </c>
      <c r="B80" s="7" t="s">
        <v>94</v>
      </c>
      <c r="C80" s="7"/>
      <c r="E80" s="34" t="s">
        <v>287</v>
      </c>
      <c r="F80" s="46"/>
      <c r="J80" s="32" t="s">
        <v>286</v>
      </c>
    </row>
    <row r="81" spans="1:10" ht="38.25" x14ac:dyDescent="0.25">
      <c r="A81" s="10">
        <f t="shared" si="2"/>
        <v>5</v>
      </c>
      <c r="B81" s="7" t="s">
        <v>95</v>
      </c>
      <c r="C81" s="7"/>
      <c r="E81" s="32" t="s">
        <v>286</v>
      </c>
      <c r="F81" s="44"/>
      <c r="J81" s="30" t="s">
        <v>289</v>
      </c>
    </row>
    <row r="82" spans="1:10" ht="38.25" x14ac:dyDescent="0.25">
      <c r="A82" s="10">
        <f t="shared" si="2"/>
        <v>6</v>
      </c>
      <c r="B82" s="7" t="s">
        <v>96</v>
      </c>
      <c r="C82" s="7"/>
      <c r="E82" s="34" t="s">
        <v>287</v>
      </c>
      <c r="F82" s="46"/>
      <c r="J82" s="30" t="s">
        <v>289</v>
      </c>
    </row>
    <row r="83" spans="1:10" ht="25.5" x14ac:dyDescent="0.25">
      <c r="A83" s="10">
        <f t="shared" si="2"/>
        <v>7</v>
      </c>
      <c r="B83" s="7" t="s">
        <v>97</v>
      </c>
      <c r="C83" s="7"/>
      <c r="E83" s="32" t="s">
        <v>286</v>
      </c>
      <c r="F83" s="44"/>
      <c r="J83" s="30" t="s">
        <v>289</v>
      </c>
    </row>
    <row r="84" spans="1:10" x14ac:dyDescent="0.25">
      <c r="B84" s="9" t="s">
        <v>98</v>
      </c>
      <c r="C84" s="9"/>
      <c r="E84" s="22"/>
      <c r="J84" s="22"/>
    </row>
    <row r="85" spans="1:10" ht="25.5" x14ac:dyDescent="0.25">
      <c r="A85" s="10">
        <v>1</v>
      </c>
      <c r="B85" s="7" t="s">
        <v>99</v>
      </c>
      <c r="C85" s="7"/>
      <c r="E85" s="32" t="s">
        <v>286</v>
      </c>
      <c r="F85" s="44"/>
      <c r="J85" s="30" t="s">
        <v>289</v>
      </c>
    </row>
    <row r="86" spans="1:10" ht="25.5" x14ac:dyDescent="0.25">
      <c r="A86" s="10">
        <f t="shared" ref="A86:A142" si="3">A85+1</f>
        <v>2</v>
      </c>
      <c r="B86" s="7" t="s">
        <v>100</v>
      </c>
      <c r="C86" s="7"/>
      <c r="E86" s="34" t="s">
        <v>287</v>
      </c>
      <c r="F86" s="46"/>
      <c r="J86" s="34" t="s">
        <v>287</v>
      </c>
    </row>
    <row r="87" spans="1:10" ht="38.25" x14ac:dyDescent="0.25">
      <c r="A87" s="10">
        <f t="shared" si="3"/>
        <v>3</v>
      </c>
      <c r="B87" s="7" t="s">
        <v>101</v>
      </c>
      <c r="C87" s="7"/>
      <c r="E87" s="34" t="s">
        <v>287</v>
      </c>
      <c r="F87" s="46"/>
      <c r="J87" s="34" t="s">
        <v>287</v>
      </c>
    </row>
    <row r="88" spans="1:10" ht="25.5" x14ac:dyDescent="0.25">
      <c r="A88" s="10">
        <f t="shared" si="3"/>
        <v>4</v>
      </c>
      <c r="B88" s="7" t="s">
        <v>102</v>
      </c>
      <c r="C88" s="7"/>
      <c r="E88" s="32" t="s">
        <v>286</v>
      </c>
      <c r="F88" s="44"/>
      <c r="J88" s="32" t="s">
        <v>286</v>
      </c>
    </row>
    <row r="89" spans="1:10" ht="25.5" x14ac:dyDescent="0.25">
      <c r="A89" s="10">
        <f t="shared" si="3"/>
        <v>5</v>
      </c>
      <c r="B89" s="7" t="s">
        <v>103</v>
      </c>
      <c r="C89" s="7"/>
      <c r="E89" s="32" t="s">
        <v>286</v>
      </c>
      <c r="F89" s="44"/>
      <c r="J89" s="30" t="s">
        <v>289</v>
      </c>
    </row>
    <row r="90" spans="1:10" ht="15.75" x14ac:dyDescent="0.25">
      <c r="A90" s="10"/>
      <c r="B90" s="15" t="s">
        <v>104</v>
      </c>
      <c r="C90" s="15"/>
      <c r="E90" s="32"/>
      <c r="J90" s="22"/>
    </row>
    <row r="91" spans="1:10" ht="25.5" x14ac:dyDescent="0.25">
      <c r="A91" s="10">
        <f t="shared" si="3"/>
        <v>1</v>
      </c>
      <c r="B91" s="7" t="s">
        <v>105</v>
      </c>
      <c r="C91" s="7"/>
      <c r="E91" s="34" t="s">
        <v>287</v>
      </c>
      <c r="F91" s="46"/>
      <c r="J91" s="32" t="s">
        <v>286</v>
      </c>
    </row>
    <row r="92" spans="1:10" ht="25.5" x14ac:dyDescent="0.25">
      <c r="A92" s="10">
        <f t="shared" si="3"/>
        <v>2</v>
      </c>
      <c r="B92" s="7" t="s">
        <v>106</v>
      </c>
      <c r="C92" s="7"/>
      <c r="E92" s="34" t="s">
        <v>287</v>
      </c>
      <c r="F92" s="46"/>
      <c r="J92" s="34" t="s">
        <v>287</v>
      </c>
    </row>
    <row r="93" spans="1:10" ht="38.25" x14ac:dyDescent="0.25">
      <c r="A93" s="10">
        <f t="shared" si="3"/>
        <v>3</v>
      </c>
      <c r="B93" s="7" t="s">
        <v>107</v>
      </c>
      <c r="C93" s="7"/>
      <c r="E93" s="32" t="s">
        <v>286</v>
      </c>
      <c r="F93" s="44"/>
      <c r="J93" s="34" t="s">
        <v>287</v>
      </c>
    </row>
    <row r="94" spans="1:10" ht="25.5" x14ac:dyDescent="0.25">
      <c r="A94" s="10">
        <f t="shared" si="3"/>
        <v>4</v>
      </c>
      <c r="B94" s="7" t="s">
        <v>108</v>
      </c>
      <c r="C94" s="7"/>
      <c r="E94" s="34" t="s">
        <v>287</v>
      </c>
      <c r="F94" s="46"/>
      <c r="J94" s="34" t="s">
        <v>287</v>
      </c>
    </row>
    <row r="95" spans="1:10" ht="51" x14ac:dyDescent="0.25">
      <c r="A95" s="10">
        <f t="shared" si="3"/>
        <v>5</v>
      </c>
      <c r="B95" s="7" t="s">
        <v>109</v>
      </c>
      <c r="C95" s="7"/>
      <c r="E95" s="32" t="s">
        <v>286</v>
      </c>
      <c r="F95" s="44"/>
      <c r="J95" s="34" t="s">
        <v>287</v>
      </c>
    </row>
    <row r="96" spans="1:10" ht="15.75" x14ac:dyDescent="0.25">
      <c r="A96" s="10"/>
      <c r="B96" s="9" t="s">
        <v>110</v>
      </c>
      <c r="C96" s="9"/>
      <c r="E96" s="22"/>
      <c r="J96" s="34"/>
    </row>
    <row r="97" spans="1:10" ht="38.25" x14ac:dyDescent="0.25">
      <c r="A97" s="10">
        <f t="shared" si="3"/>
        <v>1</v>
      </c>
      <c r="B97" s="7" t="s">
        <v>111</v>
      </c>
      <c r="C97" s="7"/>
      <c r="E97" s="34" t="s">
        <v>290</v>
      </c>
      <c r="F97" s="46"/>
      <c r="J97" s="34" t="s">
        <v>287</v>
      </c>
    </row>
    <row r="98" spans="1:10" ht="63.75" x14ac:dyDescent="0.25">
      <c r="A98" s="10">
        <f t="shared" si="3"/>
        <v>2</v>
      </c>
      <c r="B98" s="7" t="s">
        <v>112</v>
      </c>
      <c r="C98" s="7"/>
      <c r="E98" s="32" t="s">
        <v>286</v>
      </c>
      <c r="F98" s="44"/>
      <c r="J98" s="35" t="s">
        <v>288</v>
      </c>
    </row>
    <row r="99" spans="1:10" ht="38.25" x14ac:dyDescent="0.25">
      <c r="A99" s="10">
        <f t="shared" si="3"/>
        <v>3</v>
      </c>
      <c r="B99" s="7" t="s">
        <v>113</v>
      </c>
      <c r="C99" s="7"/>
      <c r="E99" s="34" t="s">
        <v>287</v>
      </c>
      <c r="F99" s="46"/>
      <c r="J99" s="34" t="s">
        <v>287</v>
      </c>
    </row>
    <row r="100" spans="1:10" ht="38.25" x14ac:dyDescent="0.25">
      <c r="A100" s="10">
        <f t="shared" si="3"/>
        <v>4</v>
      </c>
      <c r="B100" s="7" t="s">
        <v>114</v>
      </c>
      <c r="C100" s="7"/>
      <c r="E100" s="34" t="s">
        <v>287</v>
      </c>
      <c r="F100" s="46"/>
      <c r="J100" s="34" t="s">
        <v>287</v>
      </c>
    </row>
    <row r="101" spans="1:10" ht="63.75" x14ac:dyDescent="0.25">
      <c r="A101" s="10">
        <f t="shared" si="3"/>
        <v>5</v>
      </c>
      <c r="B101" s="7" t="s">
        <v>115</v>
      </c>
      <c r="C101" s="7"/>
      <c r="E101" s="34" t="s">
        <v>291</v>
      </c>
      <c r="F101" s="46"/>
      <c r="J101" s="34" t="s">
        <v>287</v>
      </c>
    </row>
    <row r="102" spans="1:10" ht="15.75" x14ac:dyDescent="0.25">
      <c r="A102" s="10"/>
      <c r="B102" s="7" t="s">
        <v>292</v>
      </c>
      <c r="C102" s="7"/>
      <c r="J102" s="22"/>
    </row>
    <row r="103" spans="1:10" ht="15.75" x14ac:dyDescent="0.25">
      <c r="A103" s="10"/>
      <c r="B103" s="7" t="s">
        <v>293</v>
      </c>
      <c r="C103" s="7"/>
    </row>
    <row r="104" spans="1:10" ht="15.75" x14ac:dyDescent="0.25">
      <c r="A104" s="10"/>
      <c r="B104" s="7" t="s">
        <v>294</v>
      </c>
      <c r="C104" s="7"/>
    </row>
    <row r="105" spans="1:10" ht="15.75" x14ac:dyDescent="0.25">
      <c r="A105" s="10"/>
      <c r="B105" s="7"/>
      <c r="C105" s="7"/>
    </row>
    <row r="106" spans="1:10" ht="15.75" x14ac:dyDescent="0.25">
      <c r="A106" s="10">
        <v>86</v>
      </c>
      <c r="B106" s="15" t="s">
        <v>297</v>
      </c>
      <c r="C106" s="15">
        <f>3+27+55+1</f>
        <v>86</v>
      </c>
      <c r="D106" s="31">
        <f>D108+D109+D110+D111</f>
        <v>100.00000000000001</v>
      </c>
      <c r="G106" s="42">
        <f>G108+G109+G110+G111</f>
        <v>86</v>
      </c>
      <c r="I106">
        <v>100</v>
      </c>
    </row>
    <row r="107" spans="1:10" ht="15.75" x14ac:dyDescent="0.25">
      <c r="A107" s="10"/>
      <c r="B107" s="15"/>
      <c r="C107" s="15"/>
      <c r="D107" s="29"/>
      <c r="G107" s="31"/>
    </row>
    <row r="108" spans="1:10" ht="15.75" x14ac:dyDescent="0.25">
      <c r="A108" s="36">
        <v>3</v>
      </c>
      <c r="B108" s="37" t="s">
        <v>298</v>
      </c>
      <c r="C108" s="36">
        <v>3</v>
      </c>
      <c r="D108" s="103">
        <f>C108/C106*100</f>
        <v>3.4883720930232558</v>
      </c>
      <c r="E108" s="38" t="s">
        <v>298</v>
      </c>
      <c r="G108" s="31">
        <v>15</v>
      </c>
      <c r="I108" s="103">
        <f>G108/G106*100</f>
        <v>17.441860465116278</v>
      </c>
      <c r="J108" s="38" t="s">
        <v>298</v>
      </c>
    </row>
    <row r="109" spans="1:10" ht="15.75" x14ac:dyDescent="0.25">
      <c r="A109" s="36">
        <v>27</v>
      </c>
      <c r="B109" s="39" t="s">
        <v>286</v>
      </c>
      <c r="C109" s="36">
        <v>27</v>
      </c>
      <c r="D109" s="103">
        <f>C109/C106*100</f>
        <v>31.395348837209301</v>
      </c>
      <c r="E109" s="39" t="s">
        <v>286</v>
      </c>
      <c r="G109" s="31">
        <v>17</v>
      </c>
      <c r="I109" s="103">
        <f>G109/G106*100</f>
        <v>19.767441860465116</v>
      </c>
      <c r="J109" s="39" t="s">
        <v>286</v>
      </c>
    </row>
    <row r="110" spans="1:10" ht="15.75" x14ac:dyDescent="0.25">
      <c r="A110" s="36">
        <v>55</v>
      </c>
      <c r="B110" s="40" t="s">
        <v>299</v>
      </c>
      <c r="C110" s="36">
        <v>55</v>
      </c>
      <c r="D110" s="103">
        <f>C110/C106*100</f>
        <v>63.953488372093027</v>
      </c>
      <c r="E110" s="40" t="s">
        <v>299</v>
      </c>
      <c r="G110" s="31">
        <v>53</v>
      </c>
      <c r="I110" s="103">
        <f>G110/G106*100</f>
        <v>61.627906976744185</v>
      </c>
      <c r="J110" s="40" t="s">
        <v>299</v>
      </c>
    </row>
    <row r="111" spans="1:10" ht="15.75" x14ac:dyDescent="0.25">
      <c r="A111" s="10">
        <v>1</v>
      </c>
      <c r="B111" s="41" t="s">
        <v>288</v>
      </c>
      <c r="C111" s="10">
        <v>1</v>
      </c>
      <c r="D111" s="103">
        <f>C111/C106*100</f>
        <v>1.1627906976744187</v>
      </c>
      <c r="E111" s="41" t="s">
        <v>288</v>
      </c>
      <c r="G111" s="31">
        <v>1</v>
      </c>
      <c r="I111" s="103">
        <f>G111/G106*100</f>
        <v>1.1627906976744187</v>
      </c>
      <c r="J111" s="41" t="s">
        <v>288</v>
      </c>
    </row>
    <row r="112" spans="1:10" ht="16.5" thickBot="1" x14ac:dyDescent="0.3">
      <c r="A112" s="10">
        <f>SUM(A108:A111)</f>
        <v>86</v>
      </c>
      <c r="B112" s="7"/>
      <c r="C112" s="7"/>
      <c r="E112" s="27" t="s">
        <v>263</v>
      </c>
    </row>
    <row r="113" spans="1:12" ht="16.5" thickBot="1" x14ac:dyDescent="0.3">
      <c r="A113" s="25"/>
      <c r="B113" s="16" t="s">
        <v>116</v>
      </c>
      <c r="C113" s="21"/>
      <c r="E113" s="189" t="s">
        <v>3</v>
      </c>
      <c r="F113" s="190"/>
      <c r="G113" s="191"/>
      <c r="J113" s="186" t="s">
        <v>310</v>
      </c>
      <c r="K113" s="187"/>
      <c r="L113" s="188"/>
    </row>
    <row r="114" spans="1:12" ht="16.5" thickBot="1" x14ac:dyDescent="0.3">
      <c r="A114" s="2" t="s">
        <v>25</v>
      </c>
      <c r="B114" s="17" t="s">
        <v>262</v>
      </c>
      <c r="C114" s="21"/>
      <c r="E114" s="1" t="s">
        <v>285</v>
      </c>
      <c r="F114" s="1" t="s">
        <v>1</v>
      </c>
      <c r="G114" s="1" t="s">
        <v>2</v>
      </c>
      <c r="J114" s="1" t="s">
        <v>285</v>
      </c>
      <c r="K114" s="1" t="s">
        <v>1</v>
      </c>
      <c r="L114" s="1" t="s">
        <v>2</v>
      </c>
    </row>
    <row r="115" spans="1:12" ht="15.75" x14ac:dyDescent="0.25">
      <c r="A115" s="10"/>
      <c r="B115" s="9" t="s">
        <v>117</v>
      </c>
      <c r="C115" s="9"/>
    </row>
    <row r="116" spans="1:12" ht="25.5" x14ac:dyDescent="0.25">
      <c r="A116" s="10">
        <f t="shared" si="3"/>
        <v>1</v>
      </c>
      <c r="B116" s="7" t="s">
        <v>118</v>
      </c>
      <c r="C116" s="7"/>
      <c r="E116" s="32" t="s">
        <v>286</v>
      </c>
      <c r="F116" s="32"/>
      <c r="J116" s="181" t="s">
        <v>559</v>
      </c>
      <c r="K116" s="22"/>
      <c r="L116" s="22"/>
    </row>
    <row r="117" spans="1:12" ht="51" x14ac:dyDescent="0.25">
      <c r="A117" s="10">
        <f>A116+1</f>
        <v>2</v>
      </c>
      <c r="B117" s="7" t="s">
        <v>119</v>
      </c>
      <c r="C117" s="7"/>
      <c r="E117" s="32" t="s">
        <v>286</v>
      </c>
      <c r="F117" s="32"/>
      <c r="J117" s="32" t="s">
        <v>286</v>
      </c>
      <c r="K117" s="22"/>
      <c r="L117" s="22"/>
    </row>
    <row r="118" spans="1:12" ht="38.25" x14ac:dyDescent="0.25">
      <c r="A118" s="10">
        <f t="shared" si="3"/>
        <v>3</v>
      </c>
      <c r="B118" s="7" t="s">
        <v>120</v>
      </c>
      <c r="C118" s="7"/>
      <c r="E118" s="32" t="s">
        <v>286</v>
      </c>
      <c r="F118" s="32"/>
      <c r="J118" s="32" t="s">
        <v>286</v>
      </c>
      <c r="K118" s="22"/>
      <c r="L118" s="22"/>
    </row>
    <row r="119" spans="1:12" ht="38.25" x14ac:dyDescent="0.25">
      <c r="A119" s="10">
        <f t="shared" si="3"/>
        <v>4</v>
      </c>
      <c r="B119" s="7" t="s">
        <v>121</v>
      </c>
      <c r="C119" s="7"/>
      <c r="E119" s="32" t="s">
        <v>286</v>
      </c>
      <c r="F119" s="32"/>
      <c r="J119" s="181" t="s">
        <v>559</v>
      </c>
      <c r="K119" s="22"/>
      <c r="L119" s="22"/>
    </row>
    <row r="120" spans="1:12" ht="25.5" x14ac:dyDescent="0.25">
      <c r="A120" s="10">
        <f t="shared" si="3"/>
        <v>5</v>
      </c>
      <c r="B120" s="7" t="s">
        <v>122</v>
      </c>
      <c r="C120" s="7"/>
      <c r="E120" s="32" t="s">
        <v>286</v>
      </c>
      <c r="F120" s="32"/>
      <c r="J120" s="181" t="s">
        <v>559</v>
      </c>
      <c r="K120" s="22"/>
      <c r="L120" s="22"/>
    </row>
    <row r="121" spans="1:12" ht="15.75" x14ac:dyDescent="0.25">
      <c r="A121" s="10"/>
      <c r="B121" s="14" t="s">
        <v>123</v>
      </c>
      <c r="C121" s="14"/>
      <c r="E121" s="32"/>
      <c r="J121" s="22"/>
      <c r="K121" s="22"/>
      <c r="L121" s="22"/>
    </row>
    <row r="122" spans="1:12" ht="38.25" x14ac:dyDescent="0.25">
      <c r="A122" s="10">
        <f t="shared" si="3"/>
        <v>1</v>
      </c>
      <c r="B122" s="7" t="s">
        <v>124</v>
      </c>
      <c r="C122" s="7"/>
      <c r="E122" s="32" t="s">
        <v>286</v>
      </c>
      <c r="F122" s="32"/>
      <c r="J122" s="173" t="s">
        <v>286</v>
      </c>
      <c r="K122" s="22"/>
      <c r="L122" s="22"/>
    </row>
    <row r="123" spans="1:12" ht="38.25" x14ac:dyDescent="0.25">
      <c r="A123" s="10">
        <f>A122+1</f>
        <v>2</v>
      </c>
      <c r="B123" s="7" t="s">
        <v>125</v>
      </c>
      <c r="C123" s="7"/>
      <c r="E123" s="34" t="s">
        <v>287</v>
      </c>
      <c r="F123" s="34"/>
      <c r="J123" s="34" t="s">
        <v>287</v>
      </c>
      <c r="K123" s="22"/>
      <c r="L123" s="22"/>
    </row>
    <row r="124" spans="1:12" ht="38.25" x14ac:dyDescent="0.25">
      <c r="A124" s="10">
        <f t="shared" si="3"/>
        <v>3</v>
      </c>
      <c r="B124" s="7" t="s">
        <v>126</v>
      </c>
      <c r="C124" s="7"/>
      <c r="E124" s="34" t="s">
        <v>287</v>
      </c>
      <c r="F124" s="34"/>
      <c r="J124" s="34" t="s">
        <v>287</v>
      </c>
      <c r="K124" s="22"/>
      <c r="L124" s="22"/>
    </row>
    <row r="125" spans="1:12" ht="15.75" x14ac:dyDescent="0.25">
      <c r="A125" s="10"/>
      <c r="B125" s="14" t="s">
        <v>127</v>
      </c>
      <c r="C125" s="14"/>
      <c r="E125" s="22"/>
      <c r="J125" s="22"/>
      <c r="K125" s="22"/>
      <c r="L125" s="22"/>
    </row>
    <row r="126" spans="1:12" ht="25.5" x14ac:dyDescent="0.25">
      <c r="A126" s="10">
        <f t="shared" si="3"/>
        <v>1</v>
      </c>
      <c r="B126" s="7" t="s">
        <v>128</v>
      </c>
      <c r="C126" s="7"/>
      <c r="E126" s="34" t="s">
        <v>287</v>
      </c>
      <c r="F126" s="34"/>
      <c r="J126" s="173" t="s">
        <v>286</v>
      </c>
      <c r="K126" s="22"/>
      <c r="L126" s="22"/>
    </row>
    <row r="127" spans="1:12" ht="25.5" x14ac:dyDescent="0.25">
      <c r="A127" s="10">
        <f t="shared" si="3"/>
        <v>2</v>
      </c>
      <c r="B127" s="7" t="s">
        <v>129</v>
      </c>
      <c r="C127" s="7"/>
      <c r="E127" s="34" t="s">
        <v>287</v>
      </c>
      <c r="F127" s="34"/>
      <c r="J127" s="34" t="s">
        <v>287</v>
      </c>
      <c r="K127" s="22"/>
      <c r="L127" s="22"/>
    </row>
    <row r="128" spans="1:12" ht="30.75" customHeight="1" x14ac:dyDescent="0.25">
      <c r="A128" s="10">
        <f t="shared" si="3"/>
        <v>3</v>
      </c>
      <c r="B128" s="7" t="s">
        <v>130</v>
      </c>
      <c r="C128" s="7"/>
      <c r="E128" s="34" t="s">
        <v>287</v>
      </c>
      <c r="F128" s="33"/>
      <c r="J128" s="34" t="s">
        <v>287</v>
      </c>
      <c r="K128" s="22"/>
      <c r="L128" s="22"/>
    </row>
    <row r="129" spans="1:12" ht="30.75" customHeight="1" x14ac:dyDescent="0.25">
      <c r="A129" s="10"/>
      <c r="B129" s="7" t="s">
        <v>295</v>
      </c>
      <c r="C129" s="7"/>
      <c r="J129" s="22"/>
      <c r="K129" s="22"/>
      <c r="L129" s="22"/>
    </row>
    <row r="130" spans="1:12" ht="15" customHeight="1" x14ac:dyDescent="0.25">
      <c r="A130" s="10">
        <v>11</v>
      </c>
      <c r="B130" s="15" t="s">
        <v>297</v>
      </c>
      <c r="C130" s="179">
        <f>C132+C133+C134+C135</f>
        <v>11</v>
      </c>
      <c r="D130" s="31">
        <f>D132+D133+D134+D135</f>
        <v>100</v>
      </c>
      <c r="G130" s="22">
        <f>C132+C133+C134</f>
        <v>11</v>
      </c>
      <c r="I130" s="29">
        <v>100</v>
      </c>
      <c r="J130" s="22"/>
      <c r="K130" s="22"/>
      <c r="L130" s="22"/>
    </row>
    <row r="131" spans="1:12" ht="15" customHeight="1" x14ac:dyDescent="0.25">
      <c r="A131" s="10"/>
      <c r="B131" s="15"/>
      <c r="C131" s="179"/>
      <c r="D131" s="29"/>
      <c r="G131" s="22"/>
      <c r="I131" s="29"/>
      <c r="J131" s="22"/>
      <c r="K131" s="22"/>
      <c r="L131" s="22"/>
    </row>
    <row r="132" spans="1:12" ht="12.75" customHeight="1" x14ac:dyDescent="0.25">
      <c r="A132" s="10">
        <v>0</v>
      </c>
      <c r="B132" s="37" t="s">
        <v>298</v>
      </c>
      <c r="C132" s="10">
        <v>0</v>
      </c>
      <c r="D132" s="103">
        <f>C132/C130*100</f>
        <v>0</v>
      </c>
      <c r="E132" s="38" t="s">
        <v>298</v>
      </c>
      <c r="G132" s="22">
        <v>3</v>
      </c>
      <c r="I132" s="103">
        <f>G132/G130*100</f>
        <v>27.27272727272727</v>
      </c>
      <c r="J132" s="38" t="s">
        <v>298</v>
      </c>
      <c r="K132" s="22"/>
      <c r="L132" s="22"/>
    </row>
    <row r="133" spans="1:12" ht="12.75" customHeight="1" x14ac:dyDescent="0.25">
      <c r="A133" s="10">
        <v>6</v>
      </c>
      <c r="B133" s="39" t="s">
        <v>286</v>
      </c>
      <c r="C133" s="10">
        <v>6</v>
      </c>
      <c r="D133" s="103">
        <f>C133/C130*100</f>
        <v>54.54545454545454</v>
      </c>
      <c r="E133" s="39" t="s">
        <v>286</v>
      </c>
      <c r="G133" s="22">
        <v>4</v>
      </c>
      <c r="I133" s="103">
        <f>G133/G130*100</f>
        <v>36.363636363636367</v>
      </c>
      <c r="J133" s="39" t="s">
        <v>286</v>
      </c>
      <c r="K133" s="22"/>
      <c r="L133" s="22"/>
    </row>
    <row r="134" spans="1:12" ht="15" customHeight="1" x14ac:dyDescent="0.25">
      <c r="A134" s="10">
        <v>5</v>
      </c>
      <c r="B134" s="40" t="s">
        <v>287</v>
      </c>
      <c r="C134" s="10">
        <v>5</v>
      </c>
      <c r="D134" s="103">
        <f>C134/C130*100</f>
        <v>45.454545454545453</v>
      </c>
      <c r="E134" s="40" t="s">
        <v>299</v>
      </c>
      <c r="G134" s="22">
        <v>4</v>
      </c>
      <c r="I134" s="103">
        <f>G134/G130*100</f>
        <v>36.363636363636367</v>
      </c>
      <c r="J134" s="40" t="s">
        <v>299</v>
      </c>
      <c r="K134" s="22"/>
      <c r="L134" s="22"/>
    </row>
    <row r="135" spans="1:12" ht="16.5" customHeight="1" x14ac:dyDescent="0.25">
      <c r="A135" s="10">
        <v>0</v>
      </c>
      <c r="B135" s="41" t="s">
        <v>288</v>
      </c>
      <c r="C135" s="10">
        <v>0</v>
      </c>
      <c r="D135" s="103">
        <f>A135/A130*100</f>
        <v>0</v>
      </c>
      <c r="E135" s="41" t="s">
        <v>288</v>
      </c>
      <c r="G135" s="22">
        <v>0</v>
      </c>
      <c r="I135" s="31">
        <v>0</v>
      </c>
      <c r="J135" s="41" t="s">
        <v>288</v>
      </c>
      <c r="K135" s="22"/>
      <c r="L135" s="22"/>
    </row>
    <row r="136" spans="1:12" ht="19.5" customHeight="1" thickBot="1" x14ac:dyDescent="0.3">
      <c r="A136" s="10">
        <f>SUM(A132:A135)</f>
        <v>11</v>
      </c>
      <c r="B136" s="7"/>
      <c r="C136" s="7"/>
      <c r="E136" s="27" t="s">
        <v>263</v>
      </c>
      <c r="J136" s="22"/>
      <c r="K136" s="22"/>
      <c r="L136" s="22"/>
    </row>
    <row r="137" spans="1:12" ht="16.5" thickBot="1" x14ac:dyDescent="0.3">
      <c r="A137" s="25"/>
      <c r="B137" s="16" t="s">
        <v>131</v>
      </c>
      <c r="C137" s="21"/>
      <c r="E137" s="189" t="s">
        <v>3</v>
      </c>
      <c r="F137" s="190"/>
      <c r="G137" s="191"/>
      <c r="J137" s="186" t="s">
        <v>310</v>
      </c>
      <c r="K137" s="187"/>
      <c r="L137" s="188"/>
    </row>
    <row r="138" spans="1:12" ht="16.5" thickBot="1" x14ac:dyDescent="0.3">
      <c r="A138" s="2" t="s">
        <v>25</v>
      </c>
      <c r="B138" s="17" t="s">
        <v>262</v>
      </c>
      <c r="C138" s="21"/>
      <c r="E138" s="1" t="s">
        <v>0</v>
      </c>
      <c r="F138" s="1" t="s">
        <v>1</v>
      </c>
      <c r="G138" s="1" t="s">
        <v>2</v>
      </c>
      <c r="J138" s="1" t="s">
        <v>285</v>
      </c>
      <c r="K138" s="1" t="s">
        <v>1</v>
      </c>
      <c r="L138" s="1" t="s">
        <v>2</v>
      </c>
    </row>
    <row r="139" spans="1:12" ht="15.75" x14ac:dyDescent="0.25">
      <c r="A139" s="10"/>
      <c r="B139" s="9" t="s">
        <v>132</v>
      </c>
      <c r="C139" s="9"/>
      <c r="J139" s="22"/>
      <c r="K139" s="22"/>
      <c r="L139" s="22"/>
    </row>
    <row r="140" spans="1:12" ht="38.25" x14ac:dyDescent="0.25">
      <c r="A140" s="10">
        <f t="shared" si="3"/>
        <v>1</v>
      </c>
      <c r="B140" s="7" t="s">
        <v>133</v>
      </c>
      <c r="C140" s="7"/>
      <c r="E140" s="34" t="s">
        <v>287</v>
      </c>
      <c r="F140" s="34"/>
      <c r="J140" s="34" t="s">
        <v>287</v>
      </c>
      <c r="K140" s="22"/>
      <c r="L140" s="22"/>
    </row>
    <row r="141" spans="1:12" ht="38.25" x14ac:dyDescent="0.25">
      <c r="A141" s="10">
        <f t="shared" si="3"/>
        <v>2</v>
      </c>
      <c r="B141" s="7" t="s">
        <v>134</v>
      </c>
      <c r="C141" s="7"/>
      <c r="E141" s="34" t="s">
        <v>287</v>
      </c>
      <c r="F141" s="34"/>
      <c r="J141" s="32" t="s">
        <v>286</v>
      </c>
      <c r="K141" s="22"/>
      <c r="L141" s="22"/>
    </row>
    <row r="142" spans="1:12" ht="38.25" x14ac:dyDescent="0.25">
      <c r="A142" s="10">
        <f t="shared" si="3"/>
        <v>3</v>
      </c>
      <c r="B142" s="7" t="s">
        <v>135</v>
      </c>
      <c r="C142" s="7"/>
      <c r="E142" s="32" t="s">
        <v>286</v>
      </c>
      <c r="F142" s="32"/>
      <c r="J142" s="32" t="s">
        <v>286</v>
      </c>
      <c r="K142" s="22"/>
      <c r="L142" s="22"/>
    </row>
    <row r="143" spans="1:12" ht="38.25" x14ac:dyDescent="0.25">
      <c r="A143" s="10">
        <f>A142+1</f>
        <v>4</v>
      </c>
      <c r="B143" s="7" t="s">
        <v>136</v>
      </c>
      <c r="C143" s="7"/>
      <c r="E143" s="34" t="s">
        <v>287</v>
      </c>
      <c r="F143" s="34"/>
      <c r="J143" s="34" t="s">
        <v>287</v>
      </c>
      <c r="K143" s="22"/>
      <c r="L143" s="22"/>
    </row>
    <row r="144" spans="1:12" ht="15.75" x14ac:dyDescent="0.25">
      <c r="A144" s="10"/>
      <c r="B144" s="7"/>
      <c r="C144" s="7"/>
      <c r="E144" s="22"/>
      <c r="J144" s="22"/>
      <c r="K144" s="22"/>
      <c r="L144" s="22"/>
    </row>
    <row r="145" spans="1:12" ht="15.75" x14ac:dyDescent="0.25">
      <c r="A145" s="10">
        <v>4</v>
      </c>
      <c r="B145" s="15" t="s">
        <v>297</v>
      </c>
      <c r="C145" s="179">
        <f>C147+C148+C149+C150</f>
        <v>4</v>
      </c>
      <c r="D145" s="31">
        <f>D147+D148+D149+D150</f>
        <v>100</v>
      </c>
      <c r="E145" s="22"/>
      <c r="G145" s="31">
        <f>C147+C148+C149+C150</f>
        <v>4</v>
      </c>
      <c r="I145" s="29">
        <v>100</v>
      </c>
      <c r="J145" s="22"/>
      <c r="K145" s="22"/>
      <c r="L145" s="22"/>
    </row>
    <row r="146" spans="1:12" ht="15.75" x14ac:dyDescent="0.25">
      <c r="A146" s="10"/>
      <c r="B146" s="15"/>
      <c r="C146" s="15"/>
      <c r="D146" s="29"/>
      <c r="E146" s="22"/>
    </row>
    <row r="147" spans="1:12" ht="15.75" x14ac:dyDescent="0.25">
      <c r="A147" s="42">
        <v>0</v>
      </c>
      <c r="B147" s="37" t="s">
        <v>298</v>
      </c>
      <c r="C147" s="10">
        <v>0</v>
      </c>
      <c r="D147" s="31">
        <f>A147/A145*100</f>
        <v>0</v>
      </c>
      <c r="E147" s="38" t="s">
        <v>298</v>
      </c>
      <c r="G147" s="22">
        <v>0</v>
      </c>
      <c r="I147" s="31">
        <f>G147/G145*100</f>
        <v>0</v>
      </c>
      <c r="J147" s="38" t="s">
        <v>298</v>
      </c>
    </row>
    <row r="148" spans="1:12" ht="15.75" x14ac:dyDescent="0.25">
      <c r="A148" s="42">
        <v>1</v>
      </c>
      <c r="B148" s="39" t="s">
        <v>286</v>
      </c>
      <c r="C148" s="10">
        <v>1</v>
      </c>
      <c r="D148" s="31">
        <f>A148/A145*100</f>
        <v>25</v>
      </c>
      <c r="E148" s="39" t="s">
        <v>286</v>
      </c>
      <c r="G148" s="22">
        <v>2</v>
      </c>
      <c r="I148" s="31">
        <f>G148/G145*100</f>
        <v>50</v>
      </c>
      <c r="J148" s="39" t="s">
        <v>286</v>
      </c>
    </row>
    <row r="149" spans="1:12" ht="15.75" x14ac:dyDescent="0.25">
      <c r="A149" s="42">
        <v>3</v>
      </c>
      <c r="B149" s="40" t="s">
        <v>299</v>
      </c>
      <c r="C149" s="10">
        <v>3</v>
      </c>
      <c r="D149" s="31">
        <f>A149/A145*100</f>
        <v>75</v>
      </c>
      <c r="E149" s="40" t="s">
        <v>299</v>
      </c>
      <c r="G149" s="22">
        <v>2</v>
      </c>
      <c r="I149" s="31">
        <f>G149/G145*100</f>
        <v>50</v>
      </c>
      <c r="J149" s="40" t="s">
        <v>299</v>
      </c>
    </row>
    <row r="150" spans="1:12" ht="15.75" x14ac:dyDescent="0.25">
      <c r="A150" s="42">
        <v>0</v>
      </c>
      <c r="B150" s="41" t="s">
        <v>288</v>
      </c>
      <c r="C150" s="10">
        <v>0</v>
      </c>
      <c r="D150" s="31">
        <f>A150/A145*100</f>
        <v>0</v>
      </c>
      <c r="E150" s="41" t="s">
        <v>288</v>
      </c>
      <c r="G150" s="22">
        <v>0</v>
      </c>
      <c r="I150" s="31">
        <f>G150/G145*100</f>
        <v>0</v>
      </c>
      <c r="J150" s="41" t="s">
        <v>288</v>
      </c>
    </row>
    <row r="151" spans="1:12" ht="16.5" thickBot="1" x14ac:dyDescent="0.3">
      <c r="A151" s="10">
        <f>SUM(A147:A150)</f>
        <v>4</v>
      </c>
      <c r="B151" s="7"/>
      <c r="C151" s="7"/>
      <c r="E151" s="27" t="s">
        <v>263</v>
      </c>
    </row>
    <row r="152" spans="1:12" ht="16.5" thickBot="1" x14ac:dyDescent="0.3">
      <c r="A152" s="25"/>
      <c r="B152" s="16" t="s">
        <v>137</v>
      </c>
      <c r="C152" s="21"/>
      <c r="E152" s="189" t="s">
        <v>3</v>
      </c>
      <c r="F152" s="190"/>
      <c r="G152" s="191"/>
      <c r="J152" s="186" t="s">
        <v>310</v>
      </c>
      <c r="K152" s="187"/>
      <c r="L152" s="188"/>
    </row>
    <row r="153" spans="1:12" ht="16.5" thickBot="1" x14ac:dyDescent="0.3">
      <c r="A153" s="2" t="s">
        <v>25</v>
      </c>
      <c r="B153" s="17" t="s">
        <v>262</v>
      </c>
      <c r="C153" s="21"/>
      <c r="E153" s="1" t="s">
        <v>285</v>
      </c>
      <c r="F153" s="1" t="s">
        <v>1</v>
      </c>
      <c r="G153" s="1" t="s">
        <v>2</v>
      </c>
      <c r="J153" s="1" t="s">
        <v>285</v>
      </c>
      <c r="K153" s="1" t="s">
        <v>1</v>
      </c>
      <c r="L153" s="1" t="s">
        <v>2</v>
      </c>
    </row>
    <row r="154" spans="1:12" ht="26.25" x14ac:dyDescent="0.25">
      <c r="A154" s="10"/>
      <c r="B154" s="9" t="s">
        <v>138</v>
      </c>
      <c r="C154" s="9"/>
    </row>
    <row r="155" spans="1:12" ht="25.5" x14ac:dyDescent="0.25">
      <c r="A155" s="10">
        <f t="shared" ref="A155:A217" si="4">A154+1</f>
        <v>1</v>
      </c>
      <c r="B155" s="7" t="s">
        <v>139</v>
      </c>
      <c r="C155" s="7"/>
      <c r="E155" s="32" t="s">
        <v>286</v>
      </c>
      <c r="F155" s="32"/>
      <c r="J155" s="32" t="s">
        <v>286</v>
      </c>
    </row>
    <row r="156" spans="1:12" ht="25.5" x14ac:dyDescent="0.25">
      <c r="A156" s="10">
        <f t="shared" si="4"/>
        <v>2</v>
      </c>
      <c r="B156" s="7" t="s">
        <v>140</v>
      </c>
      <c r="C156" s="7"/>
      <c r="E156" s="34" t="s">
        <v>287</v>
      </c>
      <c r="F156" s="34"/>
      <c r="J156" s="34" t="s">
        <v>287</v>
      </c>
    </row>
    <row r="157" spans="1:12" ht="25.5" x14ac:dyDescent="0.25">
      <c r="A157" s="10">
        <f t="shared" si="4"/>
        <v>3</v>
      </c>
      <c r="B157" s="7" t="s">
        <v>141</v>
      </c>
      <c r="C157" s="7"/>
      <c r="E157" s="34" t="s">
        <v>287</v>
      </c>
      <c r="F157" s="34"/>
      <c r="J157" s="32" t="s">
        <v>286</v>
      </c>
    </row>
    <row r="158" spans="1:12" ht="25.5" x14ac:dyDescent="0.25">
      <c r="A158" s="10">
        <f t="shared" si="4"/>
        <v>4</v>
      </c>
      <c r="B158" s="7" t="s">
        <v>142</v>
      </c>
      <c r="C158" s="7"/>
      <c r="E158" s="32" t="s">
        <v>286</v>
      </c>
      <c r="F158" s="32"/>
      <c r="J158" s="32" t="s">
        <v>286</v>
      </c>
    </row>
    <row r="159" spans="1:12" ht="25.5" x14ac:dyDescent="0.25">
      <c r="A159" s="10">
        <f t="shared" si="4"/>
        <v>5</v>
      </c>
      <c r="B159" s="7" t="s">
        <v>143</v>
      </c>
      <c r="C159" s="7"/>
      <c r="E159" s="32" t="s">
        <v>286</v>
      </c>
      <c r="F159" s="32"/>
      <c r="J159" s="32" t="s">
        <v>286</v>
      </c>
    </row>
    <row r="160" spans="1:12" ht="25.5" x14ac:dyDescent="0.25">
      <c r="A160" s="10">
        <f t="shared" si="4"/>
        <v>6</v>
      </c>
      <c r="B160" s="7" t="s">
        <v>144</v>
      </c>
      <c r="C160" s="7"/>
      <c r="E160" s="32" t="s">
        <v>286</v>
      </c>
      <c r="F160" s="32"/>
      <c r="J160" s="32" t="s">
        <v>286</v>
      </c>
    </row>
    <row r="161" spans="1:10" ht="25.5" x14ac:dyDescent="0.25">
      <c r="A161" s="10">
        <f t="shared" si="4"/>
        <v>7</v>
      </c>
      <c r="B161" s="7" t="s">
        <v>145</v>
      </c>
      <c r="C161" s="7"/>
      <c r="E161" s="34" t="s">
        <v>287</v>
      </c>
      <c r="F161" s="34"/>
      <c r="J161" s="34" t="s">
        <v>287</v>
      </c>
    </row>
    <row r="162" spans="1:10" ht="25.5" x14ac:dyDescent="0.25">
      <c r="A162" s="10">
        <f t="shared" si="4"/>
        <v>8</v>
      </c>
      <c r="B162" s="7" t="s">
        <v>146</v>
      </c>
      <c r="C162" s="7"/>
      <c r="E162" s="32" t="s">
        <v>286</v>
      </c>
      <c r="F162" s="32"/>
      <c r="J162" s="32" t="s">
        <v>286</v>
      </c>
    </row>
    <row r="163" spans="1:10" ht="38.25" x14ac:dyDescent="0.25">
      <c r="A163" s="10">
        <f t="shared" si="4"/>
        <v>9</v>
      </c>
      <c r="B163" s="7" t="s">
        <v>147</v>
      </c>
      <c r="C163" s="7"/>
      <c r="E163" s="32" t="s">
        <v>286</v>
      </c>
      <c r="F163" s="32"/>
      <c r="J163" s="32" t="s">
        <v>286</v>
      </c>
    </row>
    <row r="164" spans="1:10" ht="15.75" x14ac:dyDescent="0.25">
      <c r="A164" s="10"/>
      <c r="B164" s="14" t="s">
        <v>148</v>
      </c>
      <c r="C164" s="14"/>
      <c r="E164" s="22"/>
      <c r="J164" s="22"/>
    </row>
    <row r="165" spans="1:10" ht="25.5" x14ac:dyDescent="0.25">
      <c r="A165" s="10">
        <f t="shared" si="4"/>
        <v>1</v>
      </c>
      <c r="B165" s="7" t="s">
        <v>149</v>
      </c>
      <c r="C165" s="7"/>
      <c r="E165" s="32" t="s">
        <v>286</v>
      </c>
      <c r="F165" s="32"/>
      <c r="J165" s="180" t="s">
        <v>289</v>
      </c>
    </row>
    <row r="166" spans="1:10" ht="38.25" x14ac:dyDescent="0.25">
      <c r="A166" s="10">
        <f t="shared" si="4"/>
        <v>2</v>
      </c>
      <c r="B166" s="7" t="s">
        <v>150</v>
      </c>
      <c r="C166" s="7"/>
      <c r="E166" s="34" t="s">
        <v>287</v>
      </c>
      <c r="F166" s="34"/>
      <c r="J166" s="34" t="s">
        <v>287</v>
      </c>
    </row>
    <row r="167" spans="1:10" ht="25.5" x14ac:dyDescent="0.25">
      <c r="A167" s="10">
        <f t="shared" si="4"/>
        <v>3</v>
      </c>
      <c r="B167" s="7" t="s">
        <v>151</v>
      </c>
      <c r="C167" s="7"/>
      <c r="E167" s="34" t="s">
        <v>287</v>
      </c>
      <c r="F167" s="34"/>
      <c r="J167" s="34" t="s">
        <v>287</v>
      </c>
    </row>
    <row r="168" spans="1:10" ht="38.25" x14ac:dyDescent="0.25">
      <c r="A168" s="10">
        <f t="shared" si="4"/>
        <v>4</v>
      </c>
      <c r="B168" s="7" t="s">
        <v>152</v>
      </c>
      <c r="C168" s="7"/>
      <c r="E168" s="32" t="s">
        <v>286</v>
      </c>
      <c r="F168" s="32"/>
      <c r="J168" s="32" t="s">
        <v>286</v>
      </c>
    </row>
    <row r="169" spans="1:10" ht="25.5" x14ac:dyDescent="0.25">
      <c r="A169" s="10">
        <f>A168+1</f>
        <v>5</v>
      </c>
      <c r="B169" s="7" t="s">
        <v>153</v>
      </c>
      <c r="C169" s="7"/>
      <c r="E169" s="34" t="s">
        <v>287</v>
      </c>
      <c r="F169" s="34"/>
      <c r="J169" s="34" t="s">
        <v>287</v>
      </c>
    </row>
    <row r="170" spans="1:10" ht="26.25" x14ac:dyDescent="0.25">
      <c r="A170" s="10"/>
      <c r="B170" s="9" t="s">
        <v>154</v>
      </c>
      <c r="C170" s="9"/>
      <c r="E170" s="22"/>
      <c r="F170" s="22"/>
      <c r="J170" s="22"/>
    </row>
    <row r="171" spans="1:10" ht="25.5" x14ac:dyDescent="0.25">
      <c r="A171" s="10">
        <f t="shared" si="4"/>
        <v>1</v>
      </c>
      <c r="B171" s="7" t="s">
        <v>155</v>
      </c>
      <c r="C171" s="7"/>
      <c r="E171" s="32" t="s">
        <v>286</v>
      </c>
      <c r="F171" s="32"/>
      <c r="J171" s="180" t="s">
        <v>289</v>
      </c>
    </row>
    <row r="172" spans="1:10" ht="15.75" x14ac:dyDescent="0.25">
      <c r="A172" s="10">
        <f t="shared" si="4"/>
        <v>2</v>
      </c>
      <c r="B172" s="7" t="s">
        <v>156</v>
      </c>
      <c r="C172" s="7"/>
      <c r="E172" s="32" t="s">
        <v>286</v>
      </c>
      <c r="F172" s="32"/>
      <c r="J172" s="32" t="s">
        <v>286</v>
      </c>
    </row>
    <row r="173" spans="1:10" ht="25.5" x14ac:dyDescent="0.25">
      <c r="A173" s="10">
        <f t="shared" si="4"/>
        <v>3</v>
      </c>
      <c r="B173" s="7" t="s">
        <v>157</v>
      </c>
      <c r="C173" s="7"/>
      <c r="E173" s="34" t="s">
        <v>287</v>
      </c>
      <c r="F173" s="34"/>
      <c r="J173" s="32" t="s">
        <v>286</v>
      </c>
    </row>
    <row r="174" spans="1:10" ht="26.25" x14ac:dyDescent="0.25">
      <c r="A174" s="10"/>
      <c r="B174" s="9" t="s">
        <v>158</v>
      </c>
      <c r="C174" s="9"/>
      <c r="E174" s="34"/>
      <c r="F174" s="34"/>
      <c r="J174" s="22"/>
    </row>
    <row r="175" spans="1:10" ht="15.75" x14ac:dyDescent="0.25">
      <c r="A175" s="10">
        <f t="shared" si="4"/>
        <v>1</v>
      </c>
      <c r="B175" s="7" t="s">
        <v>159</v>
      </c>
      <c r="C175" s="7"/>
      <c r="E175" s="34" t="s">
        <v>287</v>
      </c>
      <c r="F175" s="34"/>
      <c r="J175" s="34" t="s">
        <v>287</v>
      </c>
    </row>
    <row r="176" spans="1:10" ht="25.5" x14ac:dyDescent="0.25">
      <c r="A176" s="10">
        <f t="shared" si="4"/>
        <v>2</v>
      </c>
      <c r="B176" s="7" t="s">
        <v>160</v>
      </c>
      <c r="C176" s="7"/>
      <c r="E176" s="32" t="s">
        <v>286</v>
      </c>
      <c r="F176" s="32"/>
      <c r="J176" s="32" t="s">
        <v>286</v>
      </c>
    </row>
    <row r="177" spans="1:10" ht="25.5" x14ac:dyDescent="0.25">
      <c r="A177" s="10">
        <f t="shared" si="4"/>
        <v>3</v>
      </c>
      <c r="B177" s="7" t="s">
        <v>161</v>
      </c>
      <c r="C177" s="7"/>
      <c r="E177" s="34" t="s">
        <v>287</v>
      </c>
      <c r="F177" s="34"/>
      <c r="J177" s="34" t="s">
        <v>287</v>
      </c>
    </row>
    <row r="178" spans="1:10" ht="25.5" x14ac:dyDescent="0.25">
      <c r="A178" s="10">
        <f t="shared" si="4"/>
        <v>4</v>
      </c>
      <c r="B178" s="7" t="s">
        <v>162</v>
      </c>
      <c r="C178" s="7"/>
      <c r="E178" s="34" t="s">
        <v>287</v>
      </c>
      <c r="F178" s="34"/>
      <c r="J178" s="34" t="s">
        <v>287</v>
      </c>
    </row>
    <row r="179" spans="1:10" ht="26.25" x14ac:dyDescent="0.25">
      <c r="A179" s="10"/>
      <c r="B179" s="9" t="s">
        <v>163</v>
      </c>
      <c r="C179" s="9"/>
      <c r="E179" s="34"/>
      <c r="F179" s="22"/>
      <c r="J179" s="22"/>
    </row>
    <row r="180" spans="1:10" ht="25.5" x14ac:dyDescent="0.25">
      <c r="A180" s="10">
        <f t="shared" si="4"/>
        <v>1</v>
      </c>
      <c r="B180" s="7" t="s">
        <v>164</v>
      </c>
      <c r="C180" s="7"/>
      <c r="E180" s="32" t="s">
        <v>286</v>
      </c>
      <c r="F180" s="32"/>
      <c r="J180" s="32" t="s">
        <v>286</v>
      </c>
    </row>
    <row r="181" spans="1:10" ht="16.5" customHeight="1" x14ac:dyDescent="0.25">
      <c r="A181" s="10">
        <f>A180+1</f>
        <v>2</v>
      </c>
      <c r="B181" s="7" t="s">
        <v>165</v>
      </c>
      <c r="C181" s="7"/>
      <c r="E181" s="34" t="s">
        <v>287</v>
      </c>
      <c r="F181" s="34"/>
      <c r="J181" s="34" t="s">
        <v>287</v>
      </c>
    </row>
    <row r="182" spans="1:10" ht="26.25" x14ac:dyDescent="0.25">
      <c r="A182" s="10"/>
      <c r="B182" s="9" t="s">
        <v>166</v>
      </c>
      <c r="C182" s="9"/>
      <c r="E182" s="34"/>
      <c r="F182" s="34"/>
      <c r="J182" s="34"/>
    </row>
    <row r="183" spans="1:10" ht="15.75" x14ac:dyDescent="0.25">
      <c r="A183" s="10">
        <v>1</v>
      </c>
      <c r="B183" s="7" t="s">
        <v>167</v>
      </c>
      <c r="C183" s="7"/>
      <c r="E183" s="34" t="s">
        <v>287</v>
      </c>
      <c r="F183" s="34"/>
      <c r="J183" s="34" t="s">
        <v>287</v>
      </c>
    </row>
    <row r="184" spans="1:10" ht="25.5" x14ac:dyDescent="0.25">
      <c r="A184" s="10">
        <f t="shared" si="4"/>
        <v>2</v>
      </c>
      <c r="B184" s="7" t="s">
        <v>168</v>
      </c>
      <c r="C184" s="7"/>
      <c r="E184" s="34" t="s">
        <v>287</v>
      </c>
      <c r="F184" s="34"/>
      <c r="J184" s="34" t="s">
        <v>287</v>
      </c>
    </row>
    <row r="185" spans="1:10" ht="15.75" x14ac:dyDescent="0.25">
      <c r="A185" s="10"/>
      <c r="B185" s="7" t="s">
        <v>272</v>
      </c>
      <c r="C185" s="7"/>
      <c r="E185" s="22"/>
      <c r="J185" s="22"/>
    </row>
    <row r="186" spans="1:10" ht="15.75" x14ac:dyDescent="0.25">
      <c r="A186" s="10"/>
      <c r="B186" s="7" t="s">
        <v>273</v>
      </c>
      <c r="C186" s="7"/>
      <c r="E186" s="22"/>
      <c r="J186" s="22"/>
    </row>
    <row r="187" spans="1:10" ht="15.75" x14ac:dyDescent="0.25">
      <c r="A187" s="10"/>
      <c r="B187" s="7" t="s">
        <v>274</v>
      </c>
      <c r="C187" s="7"/>
      <c r="E187" s="22"/>
      <c r="J187" s="22"/>
    </row>
    <row r="188" spans="1:10" ht="15.75" x14ac:dyDescent="0.25">
      <c r="A188" s="10"/>
      <c r="B188" s="7" t="s">
        <v>275</v>
      </c>
      <c r="C188" s="7"/>
      <c r="E188" s="22"/>
      <c r="J188" s="22"/>
    </row>
    <row r="189" spans="1:10" ht="15.75" x14ac:dyDescent="0.25">
      <c r="A189" s="10"/>
      <c r="B189" s="7" t="s">
        <v>276</v>
      </c>
      <c r="C189" s="7"/>
      <c r="E189" s="22"/>
      <c r="J189" s="22"/>
    </row>
    <row r="190" spans="1:10" ht="15.75" x14ac:dyDescent="0.25">
      <c r="A190" s="10"/>
      <c r="B190" s="7" t="s">
        <v>277</v>
      </c>
      <c r="C190" s="7"/>
      <c r="E190" s="22"/>
      <c r="J190" s="22"/>
    </row>
    <row r="191" spans="1:10" ht="15.75" x14ac:dyDescent="0.25">
      <c r="A191" s="10"/>
      <c r="B191" s="7" t="s">
        <v>278</v>
      </c>
      <c r="C191" s="7"/>
      <c r="E191" s="22"/>
      <c r="J191" s="22"/>
    </row>
    <row r="192" spans="1:10" ht="15.75" x14ac:dyDescent="0.25">
      <c r="A192" s="10"/>
      <c r="B192" s="7"/>
      <c r="C192" s="7"/>
      <c r="E192" s="22"/>
      <c r="J192" s="22"/>
    </row>
    <row r="193" spans="1:12" ht="15.75" x14ac:dyDescent="0.25">
      <c r="A193" s="42">
        <v>25</v>
      </c>
      <c r="B193" s="15" t="s">
        <v>297</v>
      </c>
      <c r="C193" s="179">
        <f>C195+C196+C197+C198</f>
        <v>25</v>
      </c>
      <c r="D193" s="31">
        <f>D195+D196+D197+D198</f>
        <v>100</v>
      </c>
      <c r="E193" s="22"/>
      <c r="G193" s="31">
        <f>G195+G196+G197+G198</f>
        <v>25</v>
      </c>
      <c r="I193" s="29">
        <v>100</v>
      </c>
      <c r="J193" s="22"/>
    </row>
    <row r="194" spans="1:12" ht="15.75" x14ac:dyDescent="0.25">
      <c r="A194" s="10"/>
      <c r="B194" s="15"/>
      <c r="C194" s="179"/>
      <c r="D194" s="29"/>
      <c r="E194" s="22"/>
      <c r="G194" s="183"/>
      <c r="I194" s="29"/>
    </row>
    <row r="195" spans="1:12" ht="15.75" x14ac:dyDescent="0.25">
      <c r="A195" s="42">
        <v>0</v>
      </c>
      <c r="B195" s="37" t="s">
        <v>298</v>
      </c>
      <c r="C195" s="182">
        <v>0</v>
      </c>
      <c r="D195" s="31">
        <f>A195/A193*100</f>
        <v>0</v>
      </c>
      <c r="E195" s="38" t="s">
        <v>298</v>
      </c>
      <c r="G195" s="183">
        <v>2</v>
      </c>
      <c r="I195" s="31">
        <f>G195/G193*100</f>
        <v>8</v>
      </c>
      <c r="J195" s="38" t="s">
        <v>298</v>
      </c>
    </row>
    <row r="196" spans="1:12" ht="15.75" x14ac:dyDescent="0.25">
      <c r="A196" s="42">
        <v>12</v>
      </c>
      <c r="B196" s="39" t="s">
        <v>286</v>
      </c>
      <c r="C196" s="182">
        <v>12</v>
      </c>
      <c r="D196" s="31">
        <f>A196/A193*100</f>
        <v>48</v>
      </c>
      <c r="E196" s="39" t="s">
        <v>286</v>
      </c>
      <c r="G196" s="183">
        <v>12</v>
      </c>
      <c r="I196" s="31">
        <f>G196/G193*100</f>
        <v>48</v>
      </c>
      <c r="J196" s="39" t="s">
        <v>286</v>
      </c>
    </row>
    <row r="197" spans="1:12" ht="15.75" x14ac:dyDescent="0.25">
      <c r="A197" s="42">
        <v>13</v>
      </c>
      <c r="B197" s="40" t="s">
        <v>299</v>
      </c>
      <c r="C197" s="182">
        <v>13</v>
      </c>
      <c r="D197" s="31">
        <f>A197/A193*100</f>
        <v>52</v>
      </c>
      <c r="E197" s="40" t="s">
        <v>299</v>
      </c>
      <c r="G197" s="183">
        <v>11</v>
      </c>
      <c r="I197" s="31">
        <f>G197/G193*100</f>
        <v>44</v>
      </c>
      <c r="J197" s="40" t="s">
        <v>299</v>
      </c>
    </row>
    <row r="198" spans="1:12" ht="15.75" x14ac:dyDescent="0.25">
      <c r="A198" s="42">
        <v>0</v>
      </c>
      <c r="B198" s="41" t="s">
        <v>288</v>
      </c>
      <c r="C198" s="182">
        <v>0</v>
      </c>
      <c r="D198" s="31">
        <f>A198/A193*100</f>
        <v>0</v>
      </c>
      <c r="E198" s="41" t="s">
        <v>288</v>
      </c>
      <c r="G198" s="183">
        <v>0</v>
      </c>
      <c r="I198" s="31">
        <f>G198/G193*100</f>
        <v>0</v>
      </c>
      <c r="J198" s="41" t="s">
        <v>288</v>
      </c>
    </row>
    <row r="199" spans="1:12" ht="16.5" thickBot="1" x14ac:dyDescent="0.3">
      <c r="A199" s="10"/>
      <c r="B199" s="7"/>
      <c r="C199" s="7"/>
      <c r="E199" s="26" t="s">
        <v>263</v>
      </c>
    </row>
    <row r="200" spans="1:12" ht="16.5" thickBot="1" x14ac:dyDescent="0.3">
      <c r="A200" s="25"/>
      <c r="B200" s="16" t="s">
        <v>169</v>
      </c>
      <c r="C200" s="21"/>
      <c r="E200" s="189" t="s">
        <v>3</v>
      </c>
      <c r="F200" s="190"/>
      <c r="G200" s="191"/>
      <c r="J200" s="186" t="s">
        <v>310</v>
      </c>
      <c r="K200" s="187"/>
      <c r="L200" s="188"/>
    </row>
    <row r="201" spans="1:12" ht="16.5" thickBot="1" x14ac:dyDescent="0.3">
      <c r="A201" s="2" t="s">
        <v>25</v>
      </c>
      <c r="B201" s="17" t="s">
        <v>262</v>
      </c>
      <c r="C201" s="21"/>
      <c r="E201" s="1" t="s">
        <v>285</v>
      </c>
      <c r="F201" s="1" t="s">
        <v>1</v>
      </c>
      <c r="G201" s="1" t="s">
        <v>2</v>
      </c>
      <c r="J201" s="1" t="s">
        <v>285</v>
      </c>
      <c r="K201" s="1" t="s">
        <v>1</v>
      </c>
      <c r="L201" s="1" t="s">
        <v>2</v>
      </c>
    </row>
    <row r="202" spans="1:12" ht="15.75" x14ac:dyDescent="0.25">
      <c r="A202" s="10"/>
      <c r="B202" s="9" t="s">
        <v>170</v>
      </c>
      <c r="C202" s="9"/>
    </row>
    <row r="203" spans="1:12" ht="51" x14ac:dyDescent="0.25">
      <c r="A203" s="10">
        <v>1</v>
      </c>
      <c r="B203" s="7" t="s">
        <v>171</v>
      </c>
      <c r="C203" s="7"/>
      <c r="E203" s="173" t="s">
        <v>286</v>
      </c>
      <c r="F203" s="173"/>
      <c r="G203" s="172"/>
      <c r="H203" s="172"/>
      <c r="I203" s="172"/>
      <c r="J203" s="171" t="s">
        <v>287</v>
      </c>
    </row>
    <row r="204" spans="1:12" ht="38.25" x14ac:dyDescent="0.25">
      <c r="A204" s="10">
        <f t="shared" si="4"/>
        <v>2</v>
      </c>
      <c r="B204" s="7" t="s">
        <v>172</v>
      </c>
      <c r="C204" s="7"/>
      <c r="E204" s="171" t="s">
        <v>287</v>
      </c>
      <c r="F204" s="171"/>
      <c r="G204" s="172"/>
      <c r="H204" s="172"/>
      <c r="I204" s="172"/>
      <c r="J204" s="173" t="s">
        <v>286</v>
      </c>
    </row>
    <row r="205" spans="1:12" ht="15.75" x14ac:dyDescent="0.25">
      <c r="A205" s="10"/>
      <c r="B205" s="15" t="s">
        <v>173</v>
      </c>
      <c r="C205" s="15"/>
      <c r="E205" s="22"/>
      <c r="F205" s="22"/>
      <c r="J205" s="22"/>
    </row>
    <row r="206" spans="1:12" ht="63.75" x14ac:dyDescent="0.25">
      <c r="A206" s="10">
        <v>1</v>
      </c>
      <c r="B206" s="7" t="s">
        <v>174</v>
      </c>
      <c r="C206" s="7"/>
      <c r="E206" s="171" t="s">
        <v>287</v>
      </c>
      <c r="F206" s="171"/>
      <c r="G206" s="172"/>
      <c r="H206" s="172"/>
      <c r="I206" s="172"/>
      <c r="J206" s="171" t="s">
        <v>287</v>
      </c>
    </row>
    <row r="207" spans="1:12" ht="38.25" x14ac:dyDescent="0.25">
      <c r="A207" s="10">
        <f t="shared" si="4"/>
        <v>2</v>
      </c>
      <c r="B207" s="7" t="s">
        <v>175</v>
      </c>
      <c r="C207" s="7"/>
      <c r="E207" s="171" t="s">
        <v>287</v>
      </c>
      <c r="F207" s="171"/>
      <c r="G207" s="172"/>
      <c r="H207" s="172"/>
      <c r="I207" s="172"/>
      <c r="J207" s="171" t="s">
        <v>287</v>
      </c>
    </row>
    <row r="208" spans="1:12" ht="15.75" x14ac:dyDescent="0.25">
      <c r="A208" s="10"/>
      <c r="B208" s="14" t="s">
        <v>176</v>
      </c>
      <c r="C208" s="14"/>
      <c r="E208" s="22"/>
      <c r="F208" s="22"/>
      <c r="J208" s="22"/>
    </row>
    <row r="209" spans="1:10" ht="15.75" x14ac:dyDescent="0.25">
      <c r="A209" s="10">
        <f t="shared" si="4"/>
        <v>1</v>
      </c>
      <c r="B209" s="7" t="s">
        <v>177</v>
      </c>
      <c r="C209" s="7"/>
      <c r="E209" s="32" t="s">
        <v>286</v>
      </c>
      <c r="F209" s="32"/>
      <c r="J209" s="173" t="s">
        <v>286</v>
      </c>
    </row>
    <row r="210" spans="1:10" ht="38.25" x14ac:dyDescent="0.25">
      <c r="A210" s="10">
        <f t="shared" si="4"/>
        <v>2</v>
      </c>
      <c r="B210" s="7" t="s">
        <v>178</v>
      </c>
      <c r="C210" s="7"/>
      <c r="E210" s="32" t="s">
        <v>286</v>
      </c>
      <c r="F210" s="32"/>
      <c r="J210" s="173" t="s">
        <v>286</v>
      </c>
    </row>
    <row r="211" spans="1:10" ht="15.75" x14ac:dyDescent="0.25">
      <c r="A211" s="10">
        <f t="shared" si="4"/>
        <v>3</v>
      </c>
      <c r="B211" s="7" t="s">
        <v>179</v>
      </c>
      <c r="C211" s="7"/>
      <c r="E211" s="32" t="s">
        <v>286</v>
      </c>
      <c r="F211" s="32"/>
      <c r="J211" s="173" t="s">
        <v>286</v>
      </c>
    </row>
    <row r="212" spans="1:10" ht="38.25" x14ac:dyDescent="0.25">
      <c r="A212" s="10">
        <f t="shared" si="4"/>
        <v>4</v>
      </c>
      <c r="B212" s="7" t="s">
        <v>180</v>
      </c>
      <c r="C212" s="7"/>
      <c r="E212" s="34" t="s">
        <v>287</v>
      </c>
      <c r="F212" s="34"/>
      <c r="J212" s="171" t="s">
        <v>287</v>
      </c>
    </row>
    <row r="213" spans="1:10" ht="25.5" x14ac:dyDescent="0.25">
      <c r="A213" s="10">
        <f t="shared" si="4"/>
        <v>5</v>
      </c>
      <c r="B213" s="7" t="s">
        <v>181</v>
      </c>
      <c r="C213" s="7"/>
      <c r="E213" s="34" t="s">
        <v>287</v>
      </c>
      <c r="F213" s="34"/>
      <c r="J213" s="171" t="s">
        <v>287</v>
      </c>
    </row>
    <row r="214" spans="1:10" ht="38.25" x14ac:dyDescent="0.25">
      <c r="A214" s="10">
        <f t="shared" si="4"/>
        <v>6</v>
      </c>
      <c r="B214" s="7" t="s">
        <v>182</v>
      </c>
      <c r="C214" s="7"/>
      <c r="E214" s="32" t="s">
        <v>286</v>
      </c>
      <c r="F214" s="32"/>
      <c r="J214" s="173" t="s">
        <v>286</v>
      </c>
    </row>
    <row r="215" spans="1:10" ht="25.5" x14ac:dyDescent="0.25">
      <c r="A215" s="10">
        <f t="shared" si="4"/>
        <v>7</v>
      </c>
      <c r="B215" s="7" t="s">
        <v>183</v>
      </c>
      <c r="C215" s="7"/>
      <c r="E215" s="32" t="s">
        <v>286</v>
      </c>
      <c r="F215" s="32"/>
      <c r="J215" s="180" t="s">
        <v>289</v>
      </c>
    </row>
    <row r="216" spans="1:10" ht="25.5" x14ac:dyDescent="0.25">
      <c r="A216" s="10">
        <f t="shared" si="4"/>
        <v>8</v>
      </c>
      <c r="B216" s="7" t="s">
        <v>184</v>
      </c>
      <c r="C216" s="7"/>
      <c r="E216" s="32" t="s">
        <v>286</v>
      </c>
      <c r="F216" s="32"/>
      <c r="J216" s="173" t="s">
        <v>286</v>
      </c>
    </row>
    <row r="217" spans="1:10" ht="38.25" x14ac:dyDescent="0.25">
      <c r="A217" s="10">
        <f t="shared" si="4"/>
        <v>9</v>
      </c>
      <c r="B217" s="7" t="s">
        <v>185</v>
      </c>
      <c r="C217" s="7"/>
      <c r="E217" s="34" t="s">
        <v>287</v>
      </c>
      <c r="F217" s="34"/>
      <c r="J217" s="171" t="s">
        <v>287</v>
      </c>
    </row>
    <row r="218" spans="1:10" ht="15.75" x14ac:dyDescent="0.25">
      <c r="A218" s="10"/>
      <c r="B218" s="14" t="s">
        <v>186</v>
      </c>
      <c r="C218" s="14"/>
      <c r="E218" s="34"/>
      <c r="F218" s="22"/>
      <c r="J218" s="22"/>
    </row>
    <row r="219" spans="1:10" ht="38.25" x14ac:dyDescent="0.25">
      <c r="A219" s="10">
        <f t="shared" ref="A219:A268" si="5">A218+1</f>
        <v>1</v>
      </c>
      <c r="B219" s="7" t="s">
        <v>187</v>
      </c>
      <c r="C219" s="7"/>
      <c r="E219" s="173" t="s">
        <v>286</v>
      </c>
      <c r="F219" s="173"/>
      <c r="G219" s="172"/>
      <c r="H219" s="172"/>
      <c r="I219" s="172"/>
      <c r="J219" s="173" t="s">
        <v>286</v>
      </c>
    </row>
    <row r="220" spans="1:10" ht="33.75" customHeight="1" x14ac:dyDescent="0.25">
      <c r="A220" s="10">
        <f t="shared" si="5"/>
        <v>2</v>
      </c>
      <c r="B220" s="7" t="s">
        <v>188</v>
      </c>
      <c r="C220" s="7"/>
      <c r="E220" s="171" t="s">
        <v>287</v>
      </c>
      <c r="F220" s="171"/>
      <c r="G220" s="172"/>
      <c r="H220" s="172"/>
      <c r="I220" s="172"/>
      <c r="J220" s="171" t="s">
        <v>287</v>
      </c>
    </row>
    <row r="221" spans="1:10" ht="38.25" x14ac:dyDescent="0.25">
      <c r="A221" s="10">
        <f t="shared" si="5"/>
        <v>3</v>
      </c>
      <c r="B221" s="7" t="s">
        <v>189</v>
      </c>
      <c r="C221" s="7"/>
      <c r="E221" s="173" t="s">
        <v>286</v>
      </c>
      <c r="F221" s="173"/>
      <c r="G221" s="172"/>
      <c r="H221" s="172"/>
      <c r="I221" s="172"/>
      <c r="J221" s="173" t="s">
        <v>286</v>
      </c>
    </row>
    <row r="222" spans="1:10" ht="42" customHeight="1" x14ac:dyDescent="0.25">
      <c r="A222" s="10">
        <f t="shared" si="5"/>
        <v>4</v>
      </c>
      <c r="B222" s="7" t="s">
        <v>190</v>
      </c>
      <c r="C222" s="7"/>
      <c r="E222" s="171" t="s">
        <v>287</v>
      </c>
      <c r="F222" s="171"/>
      <c r="G222" s="172"/>
      <c r="H222" s="172"/>
      <c r="I222" s="172"/>
      <c r="J222" s="173" t="s">
        <v>286</v>
      </c>
    </row>
    <row r="223" spans="1:10" ht="25.5" x14ac:dyDescent="0.25">
      <c r="A223" s="10">
        <f t="shared" si="5"/>
        <v>5</v>
      </c>
      <c r="B223" s="7" t="s">
        <v>191</v>
      </c>
      <c r="C223" s="7"/>
      <c r="E223" s="173" t="s">
        <v>286</v>
      </c>
      <c r="F223" s="173"/>
      <c r="G223" s="172"/>
      <c r="H223" s="172"/>
      <c r="I223" s="172"/>
      <c r="J223" s="173" t="s">
        <v>286</v>
      </c>
    </row>
    <row r="224" spans="1:10" ht="38.25" x14ac:dyDescent="0.25">
      <c r="A224" s="10">
        <f>A223+1</f>
        <v>6</v>
      </c>
      <c r="B224" s="7" t="s">
        <v>192</v>
      </c>
      <c r="C224" s="7"/>
      <c r="E224" s="171" t="s">
        <v>287</v>
      </c>
      <c r="F224" s="171"/>
      <c r="G224" s="172"/>
      <c r="H224" s="172"/>
      <c r="I224" s="172"/>
      <c r="J224" s="171" t="s">
        <v>287</v>
      </c>
    </row>
    <row r="225" spans="1:10" ht="15.75" x14ac:dyDescent="0.25">
      <c r="A225" s="10">
        <f t="shared" si="5"/>
        <v>7</v>
      </c>
      <c r="B225" s="7" t="s">
        <v>193</v>
      </c>
      <c r="C225" s="7"/>
      <c r="E225" s="32" t="s">
        <v>286</v>
      </c>
      <c r="F225" s="32"/>
      <c r="J225" s="173" t="s">
        <v>286</v>
      </c>
    </row>
    <row r="226" spans="1:10" ht="15.75" x14ac:dyDescent="0.25">
      <c r="A226" s="10">
        <f t="shared" si="5"/>
        <v>8</v>
      </c>
      <c r="B226" s="7" t="s">
        <v>194</v>
      </c>
      <c r="C226" s="7"/>
      <c r="E226" s="32" t="s">
        <v>286</v>
      </c>
      <c r="F226" s="32"/>
      <c r="J226" s="180" t="s">
        <v>289</v>
      </c>
    </row>
    <row r="227" spans="1:10" ht="15.75" x14ac:dyDescent="0.25">
      <c r="A227" s="10"/>
      <c r="B227" s="7"/>
      <c r="C227" s="7"/>
      <c r="E227" s="22"/>
      <c r="F227" s="22"/>
      <c r="J227" s="22"/>
    </row>
    <row r="228" spans="1:10" ht="26.25" x14ac:dyDescent="0.25">
      <c r="B228" s="9" t="s">
        <v>195</v>
      </c>
      <c r="C228" s="9"/>
      <c r="E228" s="22"/>
      <c r="F228" s="22"/>
      <c r="J228" s="22"/>
    </row>
    <row r="229" spans="1:10" ht="15.75" x14ac:dyDescent="0.25">
      <c r="A229" s="10">
        <f t="shared" si="5"/>
        <v>1</v>
      </c>
      <c r="B229" s="7" t="s">
        <v>196</v>
      </c>
      <c r="C229" s="7"/>
      <c r="E229" s="32" t="s">
        <v>286</v>
      </c>
      <c r="F229" s="32"/>
      <c r="J229" s="180" t="s">
        <v>289</v>
      </c>
    </row>
    <row r="230" spans="1:10" ht="48" customHeight="1" x14ac:dyDescent="0.25">
      <c r="A230" s="10">
        <f t="shared" si="5"/>
        <v>2</v>
      </c>
      <c r="B230" s="7" t="s">
        <v>197</v>
      </c>
      <c r="C230" s="7"/>
      <c r="E230" s="173" t="s">
        <v>286</v>
      </c>
      <c r="F230" s="173"/>
      <c r="G230" s="172"/>
      <c r="H230" s="172"/>
      <c r="I230" s="172"/>
      <c r="J230" s="173" t="s">
        <v>286</v>
      </c>
    </row>
    <row r="231" spans="1:10" ht="15.75" x14ac:dyDescent="0.25">
      <c r="A231" s="10">
        <f t="shared" si="5"/>
        <v>3</v>
      </c>
      <c r="B231" s="7" t="s">
        <v>198</v>
      </c>
      <c r="C231" s="7"/>
      <c r="E231" s="34" t="s">
        <v>287</v>
      </c>
      <c r="F231" s="34"/>
      <c r="J231" s="173" t="s">
        <v>286</v>
      </c>
    </row>
    <row r="232" spans="1:10" ht="38.25" x14ac:dyDescent="0.25">
      <c r="A232" s="10">
        <f t="shared" si="5"/>
        <v>4</v>
      </c>
      <c r="B232" s="7" t="s">
        <v>199</v>
      </c>
      <c r="C232" s="7"/>
      <c r="E232" s="34" t="s">
        <v>287</v>
      </c>
      <c r="F232" s="34"/>
      <c r="J232" s="171" t="s">
        <v>287</v>
      </c>
    </row>
    <row r="233" spans="1:10" ht="25.5" x14ac:dyDescent="0.25">
      <c r="A233" s="10">
        <f t="shared" si="5"/>
        <v>5</v>
      </c>
      <c r="B233" s="7" t="s">
        <v>200</v>
      </c>
      <c r="C233" s="7"/>
      <c r="E233" s="32" t="s">
        <v>286</v>
      </c>
      <c r="F233" s="32"/>
      <c r="J233" s="171" t="s">
        <v>287</v>
      </c>
    </row>
    <row r="234" spans="1:10" ht="15.75" x14ac:dyDescent="0.25">
      <c r="A234" s="10"/>
      <c r="B234" s="14" t="s">
        <v>201</v>
      </c>
      <c r="C234" s="14"/>
      <c r="E234" s="22"/>
      <c r="F234" s="22"/>
      <c r="J234" s="22"/>
    </row>
    <row r="235" spans="1:10" ht="25.5" x14ac:dyDescent="0.25">
      <c r="A235" s="10">
        <f t="shared" si="5"/>
        <v>1</v>
      </c>
      <c r="B235" s="7" t="s">
        <v>202</v>
      </c>
      <c r="C235" s="7"/>
      <c r="E235" s="32" t="s">
        <v>286</v>
      </c>
      <c r="F235" s="32"/>
      <c r="J235" s="173" t="s">
        <v>286</v>
      </c>
    </row>
    <row r="236" spans="1:10" ht="25.5" x14ac:dyDescent="0.25">
      <c r="A236" s="10">
        <f t="shared" si="5"/>
        <v>2</v>
      </c>
      <c r="B236" s="7" t="s">
        <v>203</v>
      </c>
      <c r="C236" s="7"/>
      <c r="E236" s="34" t="s">
        <v>287</v>
      </c>
      <c r="F236" s="34"/>
      <c r="J236" s="171" t="s">
        <v>287</v>
      </c>
    </row>
    <row r="237" spans="1:10" ht="38.25" x14ac:dyDescent="0.25">
      <c r="A237" s="10">
        <f>A236+1</f>
        <v>3</v>
      </c>
      <c r="B237" s="7" t="s">
        <v>204</v>
      </c>
      <c r="C237" s="7"/>
      <c r="E237" s="34" t="s">
        <v>287</v>
      </c>
      <c r="F237" s="34"/>
      <c r="J237" s="171" t="s">
        <v>287</v>
      </c>
    </row>
    <row r="238" spans="1:10" ht="15.75" x14ac:dyDescent="0.25">
      <c r="A238" s="10"/>
      <c r="B238" s="7" t="s">
        <v>279</v>
      </c>
      <c r="C238" s="7"/>
      <c r="F238" s="22"/>
      <c r="J238" s="22"/>
    </row>
    <row r="239" spans="1:10" ht="15.75" x14ac:dyDescent="0.25">
      <c r="A239" s="10"/>
      <c r="B239" s="7" t="s">
        <v>280</v>
      </c>
      <c r="C239" s="7"/>
      <c r="F239" s="22"/>
      <c r="J239" s="22"/>
    </row>
    <row r="240" spans="1:10" ht="15.75" x14ac:dyDescent="0.25">
      <c r="A240" s="10"/>
      <c r="B240" s="7"/>
      <c r="C240" s="7"/>
      <c r="F240" s="22"/>
      <c r="J240" s="22"/>
    </row>
    <row r="241" spans="1:12" ht="15.75" x14ac:dyDescent="0.25">
      <c r="A241" s="10">
        <v>29</v>
      </c>
      <c r="B241" s="15" t="s">
        <v>297</v>
      </c>
      <c r="C241" s="15">
        <f>C243+C244+C245+C246</f>
        <v>29</v>
      </c>
      <c r="D241" s="103">
        <f>D243+D244+D245+D246</f>
        <v>100</v>
      </c>
      <c r="F241" s="22"/>
      <c r="G241" s="31">
        <f>G243+G244+G245+G246</f>
        <v>29</v>
      </c>
      <c r="I241" s="31">
        <v>100</v>
      </c>
      <c r="J241" s="22"/>
    </row>
    <row r="242" spans="1:12" ht="15.75" x14ac:dyDescent="0.25">
      <c r="A242" s="10"/>
      <c r="B242" s="15"/>
      <c r="C242" s="15"/>
      <c r="D242" s="29"/>
      <c r="F242" s="22"/>
      <c r="I242" s="22"/>
      <c r="J242" s="22"/>
    </row>
    <row r="243" spans="1:12" ht="15.75" x14ac:dyDescent="0.25">
      <c r="A243" s="42">
        <v>0</v>
      </c>
      <c r="B243" s="38" t="s">
        <v>298</v>
      </c>
      <c r="C243" s="182">
        <v>0</v>
      </c>
      <c r="D243" s="103">
        <f>A243/A241*100</f>
        <v>0</v>
      </c>
      <c r="E243" s="38" t="s">
        <v>298</v>
      </c>
      <c r="F243" s="22"/>
      <c r="G243" s="22">
        <v>3</v>
      </c>
      <c r="I243" s="103">
        <f>G243/G241*100</f>
        <v>10.344827586206897</v>
      </c>
      <c r="J243" s="38" t="s">
        <v>298</v>
      </c>
    </row>
    <row r="244" spans="1:12" ht="15.75" x14ac:dyDescent="0.25">
      <c r="A244" s="42">
        <v>16</v>
      </c>
      <c r="B244" s="39" t="s">
        <v>286</v>
      </c>
      <c r="C244" s="182">
        <v>16</v>
      </c>
      <c r="D244" s="103">
        <f>A244/A241*100</f>
        <v>55.172413793103445</v>
      </c>
      <c r="E244" s="39" t="s">
        <v>286</v>
      </c>
      <c r="F244" s="22"/>
      <c r="G244" s="22">
        <v>14</v>
      </c>
      <c r="I244" s="103">
        <f>G244/G241*100</f>
        <v>48.275862068965516</v>
      </c>
      <c r="J244" s="39" t="s">
        <v>286</v>
      </c>
    </row>
    <row r="245" spans="1:12" ht="15.75" x14ac:dyDescent="0.25">
      <c r="A245" s="42">
        <v>13</v>
      </c>
      <c r="B245" s="40" t="s">
        <v>299</v>
      </c>
      <c r="C245" s="182">
        <v>13</v>
      </c>
      <c r="D245" s="103">
        <f>A245/A241*100</f>
        <v>44.827586206896555</v>
      </c>
      <c r="E245" s="40" t="s">
        <v>299</v>
      </c>
      <c r="G245" s="22">
        <v>12</v>
      </c>
      <c r="I245" s="103">
        <f>G245/G241*100</f>
        <v>41.379310344827587</v>
      </c>
      <c r="J245" s="40" t="s">
        <v>299</v>
      </c>
    </row>
    <row r="246" spans="1:12" ht="15.75" x14ac:dyDescent="0.25">
      <c r="A246" s="42">
        <v>0</v>
      </c>
      <c r="B246" s="41" t="s">
        <v>288</v>
      </c>
      <c r="C246" s="182">
        <v>0</v>
      </c>
      <c r="D246" s="31">
        <f>A246/A241*100</f>
        <v>0</v>
      </c>
      <c r="E246" s="41" t="s">
        <v>288</v>
      </c>
      <c r="G246" s="22">
        <v>0</v>
      </c>
      <c r="I246" s="31">
        <f>G246/G241*100</f>
        <v>0</v>
      </c>
      <c r="J246" s="41" t="s">
        <v>288</v>
      </c>
    </row>
    <row r="247" spans="1:12" ht="16.5" thickBot="1" x14ac:dyDescent="0.3">
      <c r="A247" s="31"/>
      <c r="B247" s="19"/>
      <c r="C247" s="19"/>
      <c r="E247" s="27" t="s">
        <v>263</v>
      </c>
    </row>
    <row r="248" spans="1:12" ht="16.5" thickBot="1" x14ac:dyDescent="0.3">
      <c r="A248" s="25"/>
      <c r="B248" s="16" t="s">
        <v>205</v>
      </c>
      <c r="C248" s="21"/>
      <c r="E248" s="189" t="s">
        <v>3</v>
      </c>
      <c r="F248" s="190"/>
      <c r="G248" s="191"/>
      <c r="J248" s="186" t="s">
        <v>310</v>
      </c>
      <c r="K248" s="187"/>
      <c r="L248" s="188"/>
    </row>
    <row r="249" spans="1:12" ht="16.5" thickBot="1" x14ac:dyDescent="0.3">
      <c r="A249" s="2" t="s">
        <v>25</v>
      </c>
      <c r="B249" s="17" t="s">
        <v>262</v>
      </c>
      <c r="C249" s="21"/>
      <c r="E249" s="1" t="s">
        <v>285</v>
      </c>
      <c r="F249" s="1" t="s">
        <v>1</v>
      </c>
      <c r="G249" s="1" t="s">
        <v>2</v>
      </c>
      <c r="J249" s="1" t="s">
        <v>285</v>
      </c>
      <c r="K249" s="1" t="s">
        <v>1</v>
      </c>
      <c r="L249" s="1" t="s">
        <v>2</v>
      </c>
    </row>
    <row r="250" spans="1:12" ht="26.25" x14ac:dyDescent="0.25">
      <c r="A250" s="10"/>
      <c r="B250" s="9" t="s">
        <v>206</v>
      </c>
      <c r="C250" s="9"/>
    </row>
    <row r="251" spans="1:12" ht="51" x14ac:dyDescent="0.25">
      <c r="A251" s="10">
        <f t="shared" si="5"/>
        <v>1</v>
      </c>
      <c r="B251" s="7" t="s">
        <v>207</v>
      </c>
      <c r="C251" s="7"/>
      <c r="E251" s="171" t="s">
        <v>287</v>
      </c>
      <c r="F251" s="171"/>
      <c r="G251" s="172"/>
      <c r="H251" s="172"/>
      <c r="I251" s="172"/>
      <c r="J251" s="171" t="s">
        <v>287</v>
      </c>
    </row>
    <row r="252" spans="1:12" ht="25.5" x14ac:dyDescent="0.25">
      <c r="A252" s="10">
        <f t="shared" si="5"/>
        <v>2</v>
      </c>
      <c r="B252" s="7" t="s">
        <v>208</v>
      </c>
      <c r="C252" s="7"/>
      <c r="E252" s="173" t="s">
        <v>286</v>
      </c>
      <c r="F252" s="173"/>
      <c r="G252" s="172"/>
      <c r="H252" s="172"/>
      <c r="I252" s="172"/>
      <c r="J252" s="173" t="s">
        <v>286</v>
      </c>
    </row>
    <row r="253" spans="1:12" ht="25.5" x14ac:dyDescent="0.25">
      <c r="A253" s="10">
        <f t="shared" si="5"/>
        <v>3</v>
      </c>
      <c r="B253" s="7" t="s">
        <v>209</v>
      </c>
      <c r="C253" s="7"/>
      <c r="E253" s="173" t="s">
        <v>286</v>
      </c>
      <c r="F253" s="173"/>
      <c r="G253" s="172"/>
      <c r="H253" s="172"/>
      <c r="I253" s="172"/>
      <c r="J253" s="173" t="s">
        <v>286</v>
      </c>
    </row>
    <row r="254" spans="1:12" ht="26.25" x14ac:dyDescent="0.25">
      <c r="A254" s="10"/>
      <c r="B254" s="9" t="s">
        <v>210</v>
      </c>
      <c r="C254" s="9"/>
      <c r="E254" s="22"/>
      <c r="F254" s="22"/>
      <c r="J254" s="22"/>
    </row>
    <row r="255" spans="1:12" ht="38.25" x14ac:dyDescent="0.25">
      <c r="A255" s="10">
        <f t="shared" si="5"/>
        <v>1</v>
      </c>
      <c r="B255" s="7" t="s">
        <v>211</v>
      </c>
      <c r="C255" s="7"/>
      <c r="E255" s="171" t="s">
        <v>287</v>
      </c>
      <c r="F255" s="171"/>
      <c r="G255" s="172"/>
      <c r="H255" s="172"/>
      <c r="I255" s="172"/>
      <c r="J255" s="171" t="s">
        <v>287</v>
      </c>
    </row>
    <row r="256" spans="1:12" ht="25.5" x14ac:dyDescent="0.25">
      <c r="A256" s="10">
        <f t="shared" si="5"/>
        <v>2</v>
      </c>
      <c r="B256" s="7" t="s">
        <v>212</v>
      </c>
      <c r="C256" s="7"/>
      <c r="E256" s="171" t="s">
        <v>287</v>
      </c>
      <c r="F256" s="171"/>
      <c r="G256" s="172"/>
      <c r="H256" s="172"/>
      <c r="I256" s="172"/>
      <c r="J256" s="173" t="s">
        <v>286</v>
      </c>
    </row>
    <row r="257" spans="1:10" ht="38.25" x14ac:dyDescent="0.25">
      <c r="A257" s="10">
        <f t="shared" si="5"/>
        <v>3</v>
      </c>
      <c r="B257" s="7" t="s">
        <v>213</v>
      </c>
      <c r="C257" s="7"/>
      <c r="E257" s="171" t="s">
        <v>287</v>
      </c>
      <c r="F257" s="171"/>
      <c r="G257" s="172"/>
      <c r="H257" s="172"/>
      <c r="I257" s="172"/>
      <c r="J257" s="171" t="s">
        <v>287</v>
      </c>
    </row>
    <row r="258" spans="1:10" ht="25.5" x14ac:dyDescent="0.25">
      <c r="A258" s="10">
        <f t="shared" si="5"/>
        <v>4</v>
      </c>
      <c r="B258" s="7" t="s">
        <v>214</v>
      </c>
      <c r="C258" s="7"/>
      <c r="E258" s="171" t="s">
        <v>287</v>
      </c>
      <c r="F258" s="171"/>
      <c r="G258" s="172"/>
      <c r="H258" s="172"/>
      <c r="I258" s="172"/>
      <c r="J258" s="171" t="s">
        <v>287</v>
      </c>
    </row>
    <row r="259" spans="1:10" ht="38.25" x14ac:dyDescent="0.25">
      <c r="A259" s="10">
        <f t="shared" si="5"/>
        <v>5</v>
      </c>
      <c r="B259" s="7" t="s">
        <v>215</v>
      </c>
      <c r="C259" s="7"/>
      <c r="E259" s="173" t="s">
        <v>286</v>
      </c>
      <c r="F259" s="173"/>
      <c r="G259" s="172"/>
      <c r="H259" s="172"/>
      <c r="I259" s="172"/>
      <c r="J259" s="173" t="s">
        <v>286</v>
      </c>
    </row>
    <row r="260" spans="1:10" ht="25.5" x14ac:dyDescent="0.25">
      <c r="A260" s="10">
        <f t="shared" si="5"/>
        <v>6</v>
      </c>
      <c r="B260" s="7" t="s">
        <v>216</v>
      </c>
      <c r="C260" s="7"/>
      <c r="E260" s="32" t="s">
        <v>286</v>
      </c>
      <c r="F260" s="32"/>
      <c r="J260" s="173" t="s">
        <v>286</v>
      </c>
    </row>
    <row r="261" spans="1:10" ht="26.25" x14ac:dyDescent="0.25">
      <c r="A261" s="10"/>
      <c r="B261" s="9" t="s">
        <v>210</v>
      </c>
      <c r="C261" s="9"/>
      <c r="E261" s="22"/>
      <c r="F261" s="22"/>
      <c r="J261" s="173"/>
    </row>
    <row r="262" spans="1:10" ht="38.25" x14ac:dyDescent="0.25">
      <c r="A262" s="10">
        <f t="shared" si="5"/>
        <v>1</v>
      </c>
      <c r="B262" s="7" t="s">
        <v>217</v>
      </c>
      <c r="C262" s="7"/>
      <c r="E262" s="173" t="s">
        <v>286</v>
      </c>
      <c r="F262" s="173"/>
      <c r="G262" s="172"/>
      <c r="H262" s="172"/>
      <c r="I262" s="172"/>
      <c r="J262" s="173" t="s">
        <v>286</v>
      </c>
    </row>
    <row r="263" spans="1:10" ht="25.5" x14ac:dyDescent="0.25">
      <c r="A263" s="10">
        <f t="shared" si="5"/>
        <v>2</v>
      </c>
      <c r="B263" s="7" t="s">
        <v>218</v>
      </c>
      <c r="C263" s="7"/>
      <c r="E263" s="34" t="s">
        <v>287</v>
      </c>
      <c r="F263" s="34"/>
      <c r="J263" s="173" t="s">
        <v>286</v>
      </c>
    </row>
    <row r="264" spans="1:10" ht="30.75" customHeight="1" x14ac:dyDescent="0.25">
      <c r="A264" s="10">
        <f t="shared" si="5"/>
        <v>3</v>
      </c>
      <c r="B264" s="7" t="s">
        <v>219</v>
      </c>
      <c r="C264" s="7"/>
      <c r="E264" s="34" t="s">
        <v>287</v>
      </c>
      <c r="F264" s="34"/>
      <c r="J264" s="173" t="s">
        <v>286</v>
      </c>
    </row>
    <row r="265" spans="1:10" ht="15.75" x14ac:dyDescent="0.25">
      <c r="A265" s="10">
        <f t="shared" si="5"/>
        <v>4</v>
      </c>
      <c r="B265" s="7" t="s">
        <v>220</v>
      </c>
      <c r="C265" s="7"/>
      <c r="E265" s="34" t="s">
        <v>287</v>
      </c>
      <c r="F265" s="34"/>
      <c r="J265" s="173" t="s">
        <v>286</v>
      </c>
    </row>
    <row r="266" spans="1:10" ht="25.5" x14ac:dyDescent="0.25">
      <c r="A266" s="10">
        <f t="shared" si="5"/>
        <v>5</v>
      </c>
      <c r="B266" s="7" t="s">
        <v>221</v>
      </c>
      <c r="C266" s="7"/>
      <c r="E266" s="32" t="s">
        <v>286</v>
      </c>
      <c r="F266" s="32"/>
      <c r="J266" s="32" t="s">
        <v>286</v>
      </c>
    </row>
    <row r="267" spans="1:10" ht="63.75" x14ac:dyDescent="0.25">
      <c r="A267" s="10">
        <f t="shared" si="5"/>
        <v>6</v>
      </c>
      <c r="B267" s="7" t="s">
        <v>222</v>
      </c>
      <c r="C267" s="7"/>
      <c r="E267" s="173" t="s">
        <v>286</v>
      </c>
      <c r="F267" s="173"/>
      <c r="G267" s="172"/>
      <c r="H267" s="172"/>
      <c r="I267" s="172"/>
      <c r="J267" s="32" t="s">
        <v>286</v>
      </c>
    </row>
    <row r="268" spans="1:10" ht="42.75" customHeight="1" x14ac:dyDescent="0.25">
      <c r="A268" s="10">
        <f t="shared" si="5"/>
        <v>7</v>
      </c>
      <c r="B268" s="7" t="s">
        <v>223</v>
      </c>
      <c r="C268" s="7"/>
      <c r="E268" s="171" t="s">
        <v>287</v>
      </c>
      <c r="F268" s="171"/>
      <c r="G268" s="172"/>
      <c r="H268" s="172"/>
      <c r="I268" s="172"/>
      <c r="J268" s="171" t="s">
        <v>287</v>
      </c>
    </row>
    <row r="269" spans="1:10" ht="26.25" x14ac:dyDescent="0.25">
      <c r="A269" s="10"/>
      <c r="B269" s="9" t="s">
        <v>210</v>
      </c>
      <c r="C269" s="9"/>
      <c r="E269" s="34"/>
      <c r="F269" s="22"/>
      <c r="J269" s="22"/>
    </row>
    <row r="270" spans="1:10" ht="25.5" x14ac:dyDescent="0.25">
      <c r="A270" s="10">
        <f t="shared" ref="A270:A333" si="6">A269+1</f>
        <v>1</v>
      </c>
      <c r="B270" s="7" t="s">
        <v>224</v>
      </c>
      <c r="C270" s="7"/>
      <c r="E270" s="171" t="s">
        <v>287</v>
      </c>
      <c r="F270" s="171"/>
      <c r="G270" s="172"/>
      <c r="H270" s="172"/>
      <c r="I270" s="172"/>
      <c r="J270" s="171" t="s">
        <v>287</v>
      </c>
    </row>
    <row r="271" spans="1:10" ht="25.5" x14ac:dyDescent="0.25">
      <c r="A271" s="10">
        <f t="shared" si="6"/>
        <v>2</v>
      </c>
      <c r="B271" s="7" t="s">
        <v>225</v>
      </c>
      <c r="C271" s="7"/>
      <c r="E271" s="171" t="s">
        <v>287</v>
      </c>
      <c r="F271" s="171"/>
      <c r="G271" s="172"/>
      <c r="H271" s="172"/>
      <c r="I271" s="172"/>
      <c r="J271" s="171" t="s">
        <v>287</v>
      </c>
    </row>
    <row r="272" spans="1:10" ht="25.5" x14ac:dyDescent="0.25">
      <c r="A272" s="10">
        <f t="shared" si="6"/>
        <v>3</v>
      </c>
      <c r="B272" s="7" t="s">
        <v>226</v>
      </c>
      <c r="C272" s="7"/>
      <c r="E272" s="171" t="s">
        <v>287</v>
      </c>
      <c r="F272" s="171"/>
      <c r="G272" s="172"/>
      <c r="H272" s="172"/>
      <c r="I272" s="172"/>
      <c r="J272" s="171" t="s">
        <v>287</v>
      </c>
    </row>
    <row r="273" spans="1:12" ht="51" x14ac:dyDescent="0.25">
      <c r="A273" s="10">
        <f t="shared" si="6"/>
        <v>4</v>
      </c>
      <c r="B273" s="7" t="s">
        <v>227</v>
      </c>
      <c r="C273" s="7"/>
      <c r="E273" s="173" t="s">
        <v>286</v>
      </c>
      <c r="F273" s="173"/>
      <c r="G273" s="172"/>
      <c r="H273" s="172"/>
      <c r="I273" s="172"/>
      <c r="J273" s="173" t="s">
        <v>286</v>
      </c>
    </row>
    <row r="274" spans="1:12" ht="15.75" x14ac:dyDescent="0.25">
      <c r="A274" s="10"/>
      <c r="B274" s="7"/>
      <c r="C274" s="7"/>
      <c r="E274" s="22"/>
      <c r="J274" s="22"/>
    </row>
    <row r="275" spans="1:12" ht="15.75" x14ac:dyDescent="0.25">
      <c r="A275" s="10">
        <v>20</v>
      </c>
      <c r="B275" s="15" t="s">
        <v>297</v>
      </c>
      <c r="C275" s="15">
        <f>C277+C278+C279+C280+C281</f>
        <v>20</v>
      </c>
      <c r="D275" s="31">
        <f>D277+D278+D279+D280</f>
        <v>100</v>
      </c>
      <c r="E275" s="22"/>
      <c r="G275" s="31">
        <f>G277+G278+G279+G280+G281</f>
        <v>20</v>
      </c>
      <c r="H275" s="31"/>
      <c r="I275" s="31">
        <v>100</v>
      </c>
      <c r="J275" s="22"/>
    </row>
    <row r="276" spans="1:12" ht="15.75" x14ac:dyDescent="0.25">
      <c r="A276" s="10"/>
      <c r="B276" s="15"/>
      <c r="C276" s="15"/>
      <c r="D276" s="29"/>
      <c r="E276" s="22"/>
      <c r="G276" s="22"/>
      <c r="H276" s="22"/>
      <c r="I276" s="22"/>
      <c r="J276" s="22"/>
    </row>
    <row r="277" spans="1:12" ht="15.75" x14ac:dyDescent="0.25">
      <c r="A277" s="10">
        <v>0</v>
      </c>
      <c r="B277" s="38" t="s">
        <v>298</v>
      </c>
      <c r="C277" s="182">
        <v>0</v>
      </c>
      <c r="D277" s="31">
        <f>A277/A275*100</f>
        <v>0</v>
      </c>
      <c r="E277" s="38" t="s">
        <v>298</v>
      </c>
      <c r="G277" s="22">
        <v>0</v>
      </c>
      <c r="H277" s="22"/>
      <c r="I277" s="31">
        <v>0</v>
      </c>
      <c r="J277" s="38" t="s">
        <v>298</v>
      </c>
    </row>
    <row r="278" spans="1:12" ht="15.75" x14ac:dyDescent="0.25">
      <c r="A278" s="10">
        <v>8</v>
      </c>
      <c r="B278" s="39" t="s">
        <v>286</v>
      </c>
      <c r="C278" s="182">
        <v>8</v>
      </c>
      <c r="D278" s="31">
        <f>A278/A275*100</f>
        <v>40</v>
      </c>
      <c r="E278" s="39" t="s">
        <v>286</v>
      </c>
      <c r="G278" s="22">
        <v>12</v>
      </c>
      <c r="H278" s="22"/>
      <c r="I278" s="31">
        <f>G278/G275*100</f>
        <v>60</v>
      </c>
      <c r="J278" s="39" t="s">
        <v>286</v>
      </c>
    </row>
    <row r="279" spans="1:12" ht="15.75" x14ac:dyDescent="0.25">
      <c r="A279" s="10">
        <v>12</v>
      </c>
      <c r="B279" s="40" t="s">
        <v>299</v>
      </c>
      <c r="C279" s="182">
        <v>12</v>
      </c>
      <c r="D279" s="31">
        <f>A279/A275*100</f>
        <v>60</v>
      </c>
      <c r="E279" s="40" t="s">
        <v>299</v>
      </c>
      <c r="G279" s="22">
        <v>8</v>
      </c>
      <c r="H279" s="22"/>
      <c r="I279" s="31">
        <f>G279/G275*100</f>
        <v>40</v>
      </c>
      <c r="J279" s="40" t="s">
        <v>299</v>
      </c>
    </row>
    <row r="280" spans="1:12" ht="15.75" x14ac:dyDescent="0.25">
      <c r="A280" s="10">
        <v>0</v>
      </c>
      <c r="B280" s="41" t="s">
        <v>288</v>
      </c>
      <c r="C280" s="182">
        <v>0</v>
      </c>
      <c r="D280" s="31">
        <f>A280/A275*100</f>
        <v>0</v>
      </c>
      <c r="E280" s="41" t="s">
        <v>288</v>
      </c>
      <c r="G280" s="22">
        <v>0</v>
      </c>
      <c r="H280" s="22"/>
      <c r="I280" s="31">
        <v>0</v>
      </c>
      <c r="J280" s="41" t="s">
        <v>288</v>
      </c>
    </row>
    <row r="281" spans="1:12" ht="16.5" thickBot="1" x14ac:dyDescent="0.3">
      <c r="A281" s="10">
        <f>SUM(A277:A280)</f>
        <v>20</v>
      </c>
      <c r="B281" s="7"/>
      <c r="C281" s="7"/>
      <c r="E281" s="27" t="s">
        <v>263</v>
      </c>
    </row>
    <row r="282" spans="1:12" ht="16.5" thickBot="1" x14ac:dyDescent="0.3">
      <c r="A282" s="25"/>
      <c r="B282" s="16" t="s">
        <v>264</v>
      </c>
      <c r="C282" s="21"/>
      <c r="E282" s="189" t="s">
        <v>3</v>
      </c>
      <c r="F282" s="190"/>
      <c r="G282" s="191"/>
      <c r="J282" s="186" t="s">
        <v>310</v>
      </c>
      <c r="K282" s="187"/>
      <c r="L282" s="188"/>
    </row>
    <row r="283" spans="1:12" ht="16.5" thickBot="1" x14ac:dyDescent="0.3">
      <c r="A283" s="2" t="s">
        <v>25</v>
      </c>
      <c r="B283" s="17" t="s">
        <v>262</v>
      </c>
      <c r="C283" s="21"/>
      <c r="E283" s="1" t="s">
        <v>285</v>
      </c>
      <c r="F283" s="1" t="s">
        <v>1</v>
      </c>
      <c r="G283" s="1" t="s">
        <v>2</v>
      </c>
      <c r="J283" s="1" t="s">
        <v>285</v>
      </c>
      <c r="K283" s="1" t="s">
        <v>1</v>
      </c>
      <c r="L283" s="1" t="s">
        <v>2</v>
      </c>
    </row>
    <row r="284" spans="1:12" ht="15.75" x14ac:dyDescent="0.25">
      <c r="A284" s="20"/>
      <c r="B284" s="9" t="s">
        <v>228</v>
      </c>
      <c r="C284" s="9"/>
      <c r="E284" s="21"/>
      <c r="F284" s="21"/>
      <c r="G284" s="21"/>
    </row>
    <row r="285" spans="1:12" ht="25.5" x14ac:dyDescent="0.25">
      <c r="A285" s="10">
        <f t="shared" si="6"/>
        <v>1</v>
      </c>
      <c r="B285" s="7" t="s">
        <v>229</v>
      </c>
      <c r="C285" s="7"/>
      <c r="E285" s="174" t="s">
        <v>286</v>
      </c>
      <c r="F285" s="174"/>
      <c r="G285" s="175"/>
      <c r="H285" s="172"/>
      <c r="I285" s="172"/>
      <c r="J285" s="174" t="s">
        <v>286</v>
      </c>
    </row>
    <row r="286" spans="1:12" ht="30" customHeight="1" x14ac:dyDescent="0.25">
      <c r="A286" s="10">
        <f t="shared" si="6"/>
        <v>2</v>
      </c>
      <c r="B286" s="7" t="s">
        <v>265</v>
      </c>
      <c r="C286" s="7"/>
      <c r="E286" s="176" t="s">
        <v>287</v>
      </c>
      <c r="F286" s="176"/>
      <c r="G286" s="175"/>
      <c r="H286" s="172"/>
      <c r="I286" s="172"/>
      <c r="J286" s="174" t="s">
        <v>286</v>
      </c>
    </row>
    <row r="287" spans="1:12" ht="51" x14ac:dyDescent="0.25">
      <c r="A287" s="10">
        <f t="shared" si="6"/>
        <v>3</v>
      </c>
      <c r="B287" s="7" t="s">
        <v>266</v>
      </c>
      <c r="C287" s="7"/>
      <c r="E287" s="174" t="s">
        <v>286</v>
      </c>
      <c r="F287" s="174"/>
      <c r="G287" s="175"/>
      <c r="H287" s="172"/>
      <c r="I287" s="172"/>
      <c r="J287" s="174" t="s">
        <v>286</v>
      </c>
    </row>
    <row r="288" spans="1:12" ht="15.75" x14ac:dyDescent="0.25">
      <c r="A288" s="10">
        <f t="shared" si="6"/>
        <v>4</v>
      </c>
      <c r="B288" s="7" t="s">
        <v>267</v>
      </c>
      <c r="C288" s="7"/>
      <c r="E288" s="174" t="s">
        <v>286</v>
      </c>
      <c r="F288" s="174"/>
      <c r="G288" s="175"/>
      <c r="H288" s="172"/>
      <c r="I288" s="172"/>
      <c r="J288" s="174" t="s">
        <v>286</v>
      </c>
    </row>
    <row r="289" spans="1:10" ht="51" x14ac:dyDescent="0.25">
      <c r="A289" s="10">
        <f t="shared" si="6"/>
        <v>5</v>
      </c>
      <c r="B289" s="7" t="s">
        <v>268</v>
      </c>
      <c r="C289" s="7"/>
      <c r="E289" s="176" t="s">
        <v>287</v>
      </c>
      <c r="F289" s="176"/>
      <c r="G289" s="175"/>
      <c r="H289" s="172"/>
      <c r="I289" s="172"/>
      <c r="J289" s="174" t="s">
        <v>286</v>
      </c>
    </row>
    <row r="290" spans="1:10" ht="26.25" x14ac:dyDescent="0.25">
      <c r="A290" s="10"/>
      <c r="B290" s="9" t="s">
        <v>230</v>
      </c>
      <c r="C290" s="9"/>
      <c r="E290" s="177"/>
      <c r="F290" s="175"/>
      <c r="G290" s="175"/>
      <c r="H290" s="172"/>
      <c r="I290" s="172"/>
      <c r="J290" s="128"/>
    </row>
    <row r="291" spans="1:10" ht="31.5" customHeight="1" x14ac:dyDescent="0.25">
      <c r="A291" s="10">
        <f t="shared" si="6"/>
        <v>1</v>
      </c>
      <c r="B291" s="7" t="s">
        <v>269</v>
      </c>
      <c r="C291" s="7"/>
      <c r="E291" s="176" t="s">
        <v>287</v>
      </c>
      <c r="F291" s="176"/>
      <c r="G291" s="175"/>
      <c r="H291" s="172"/>
      <c r="I291" s="172"/>
      <c r="J291" s="176" t="s">
        <v>287</v>
      </c>
    </row>
    <row r="292" spans="1:10" ht="38.25" x14ac:dyDescent="0.25">
      <c r="A292" s="10">
        <f t="shared" si="6"/>
        <v>2</v>
      </c>
      <c r="B292" s="7" t="s">
        <v>231</v>
      </c>
      <c r="C292" s="7"/>
      <c r="E292" s="176" t="s">
        <v>287</v>
      </c>
      <c r="F292" s="176"/>
      <c r="G292" s="175"/>
      <c r="H292" s="172"/>
      <c r="I292" s="172"/>
      <c r="J292" s="176" t="s">
        <v>287</v>
      </c>
    </row>
    <row r="293" spans="1:10" ht="63.75" x14ac:dyDescent="0.25">
      <c r="A293" s="10">
        <f t="shared" si="6"/>
        <v>3</v>
      </c>
      <c r="B293" s="7" t="s">
        <v>232</v>
      </c>
      <c r="C293" s="7"/>
      <c r="E293" s="176" t="s">
        <v>287</v>
      </c>
      <c r="F293" s="176"/>
      <c r="G293" s="175"/>
      <c r="H293" s="172"/>
      <c r="I293" s="172"/>
      <c r="J293" s="176" t="s">
        <v>287</v>
      </c>
    </row>
    <row r="294" spans="1:10" ht="26.25" x14ac:dyDescent="0.25">
      <c r="A294" s="10"/>
      <c r="B294" s="9" t="s">
        <v>233</v>
      </c>
      <c r="C294" s="9"/>
      <c r="E294" s="177"/>
      <c r="F294" s="176"/>
      <c r="G294" s="175"/>
      <c r="H294" s="172"/>
      <c r="I294" s="172"/>
      <c r="J294" s="128"/>
    </row>
    <row r="295" spans="1:10" ht="25.5" x14ac:dyDescent="0.25">
      <c r="A295" s="10">
        <f t="shared" si="6"/>
        <v>1</v>
      </c>
      <c r="B295" s="7" t="s">
        <v>270</v>
      </c>
      <c r="C295" s="7"/>
      <c r="E295" s="176" t="s">
        <v>287</v>
      </c>
      <c r="F295" s="176"/>
      <c r="G295" s="175"/>
      <c r="H295" s="172"/>
      <c r="I295" s="172"/>
      <c r="J295" s="176" t="s">
        <v>287</v>
      </c>
    </row>
    <row r="296" spans="1:10" ht="25.5" x14ac:dyDescent="0.25">
      <c r="A296" s="10">
        <f t="shared" si="6"/>
        <v>2</v>
      </c>
      <c r="B296" s="7" t="s">
        <v>234</v>
      </c>
      <c r="C296" s="7"/>
      <c r="E296" s="176" t="s">
        <v>287</v>
      </c>
      <c r="F296" s="176"/>
      <c r="G296" s="175"/>
      <c r="H296" s="172"/>
      <c r="I296" s="172"/>
      <c r="J296" s="176" t="s">
        <v>287</v>
      </c>
    </row>
    <row r="297" spans="1:10" ht="25.5" x14ac:dyDescent="0.25">
      <c r="A297" s="10">
        <f t="shared" si="6"/>
        <v>3</v>
      </c>
      <c r="B297" s="7" t="s">
        <v>271</v>
      </c>
      <c r="C297" s="7"/>
      <c r="E297" s="176" t="s">
        <v>287</v>
      </c>
      <c r="F297" s="176"/>
      <c r="G297" s="175"/>
      <c r="H297" s="172"/>
      <c r="I297" s="172"/>
      <c r="J297" s="176" t="s">
        <v>287</v>
      </c>
    </row>
    <row r="298" spans="1:10" ht="15.75" x14ac:dyDescent="0.25">
      <c r="A298" s="10"/>
      <c r="B298" s="14" t="s">
        <v>235</v>
      </c>
      <c r="C298" s="14"/>
      <c r="E298" s="177"/>
      <c r="F298" s="175"/>
      <c r="G298" s="175"/>
      <c r="H298" s="172"/>
      <c r="I298" s="172"/>
      <c r="J298" s="128"/>
    </row>
    <row r="299" spans="1:10" ht="25.5" x14ac:dyDescent="0.25">
      <c r="A299" s="10">
        <f t="shared" si="6"/>
        <v>1</v>
      </c>
      <c r="B299" s="7" t="s">
        <v>236</v>
      </c>
      <c r="C299" s="7"/>
      <c r="E299" s="174" t="s">
        <v>286</v>
      </c>
      <c r="F299" s="174"/>
      <c r="G299" s="175"/>
      <c r="H299" s="172"/>
      <c r="I299" s="172"/>
      <c r="J299" s="174" t="s">
        <v>286</v>
      </c>
    </row>
    <row r="300" spans="1:10" ht="15.75" x14ac:dyDescent="0.25">
      <c r="A300" s="10"/>
      <c r="B300" s="7" t="s">
        <v>281</v>
      </c>
      <c r="C300" s="7"/>
      <c r="E300" s="21"/>
      <c r="F300" s="21"/>
      <c r="G300" s="21"/>
      <c r="J300" s="22"/>
    </row>
    <row r="301" spans="1:10" ht="15.75" x14ac:dyDescent="0.25">
      <c r="A301" s="10"/>
      <c r="B301" s="7"/>
      <c r="C301" s="7"/>
      <c r="E301" s="21"/>
      <c r="F301" s="21"/>
      <c r="G301" s="21"/>
      <c r="J301" s="22"/>
    </row>
    <row r="302" spans="1:10" ht="15.75" x14ac:dyDescent="0.25">
      <c r="A302" s="10">
        <v>12</v>
      </c>
      <c r="B302" s="15" t="s">
        <v>297</v>
      </c>
      <c r="C302" s="15">
        <f>C304+C305+C306+C307</f>
        <v>12</v>
      </c>
      <c r="D302" s="29">
        <f>D304+D305+D306+D307</f>
        <v>99.999999999999986</v>
      </c>
      <c r="E302" s="21"/>
      <c r="F302" s="21"/>
      <c r="G302" s="21">
        <f>G304+G305+G306+G307</f>
        <v>12</v>
      </c>
      <c r="I302" s="31">
        <v>100</v>
      </c>
      <c r="J302" s="22"/>
    </row>
    <row r="303" spans="1:10" ht="15.75" x14ac:dyDescent="0.25">
      <c r="A303" s="10"/>
      <c r="B303" s="15"/>
      <c r="C303" s="15"/>
      <c r="D303" s="29"/>
      <c r="E303" s="21"/>
      <c r="F303" s="21"/>
      <c r="G303" s="21"/>
    </row>
    <row r="304" spans="1:10" ht="15.75" x14ac:dyDescent="0.25">
      <c r="A304" s="42">
        <v>0</v>
      </c>
      <c r="B304" s="37" t="s">
        <v>298</v>
      </c>
      <c r="C304" s="182">
        <v>0</v>
      </c>
      <c r="D304" s="103">
        <f>A304/A302*100</f>
        <v>0</v>
      </c>
      <c r="E304" s="37" t="s">
        <v>298</v>
      </c>
      <c r="F304" s="21"/>
      <c r="G304" s="184">
        <v>0</v>
      </c>
      <c r="I304" s="31">
        <f>G304/G302*100</f>
        <v>0</v>
      </c>
      <c r="J304" s="37" t="s">
        <v>298</v>
      </c>
    </row>
    <row r="305" spans="1:12" ht="15.75" x14ac:dyDescent="0.25">
      <c r="A305" s="42">
        <v>4</v>
      </c>
      <c r="B305" s="39" t="s">
        <v>286</v>
      </c>
      <c r="C305" s="182">
        <v>4</v>
      </c>
      <c r="D305" s="103">
        <f>A305/A302*100</f>
        <v>33.333333333333329</v>
      </c>
      <c r="E305" s="39" t="s">
        <v>286</v>
      </c>
      <c r="F305" s="21"/>
      <c r="G305" s="184">
        <v>6</v>
      </c>
      <c r="I305" s="31">
        <f>G305/G302*100</f>
        <v>50</v>
      </c>
      <c r="J305" s="39" t="s">
        <v>286</v>
      </c>
    </row>
    <row r="306" spans="1:12" ht="15.75" x14ac:dyDescent="0.25">
      <c r="A306" s="42">
        <v>8</v>
      </c>
      <c r="B306" s="40" t="s">
        <v>287</v>
      </c>
      <c r="C306" s="182">
        <v>8</v>
      </c>
      <c r="D306" s="103">
        <f>A306/A302*100</f>
        <v>66.666666666666657</v>
      </c>
      <c r="E306" s="40" t="s">
        <v>287</v>
      </c>
      <c r="F306" s="21"/>
      <c r="G306" s="184">
        <v>6</v>
      </c>
      <c r="I306" s="31">
        <f>G306/G302*100</f>
        <v>50</v>
      </c>
      <c r="J306" s="40" t="s">
        <v>287</v>
      </c>
    </row>
    <row r="307" spans="1:12" ht="15.75" x14ac:dyDescent="0.25">
      <c r="A307" s="42">
        <v>0</v>
      </c>
      <c r="B307" s="41" t="s">
        <v>288</v>
      </c>
      <c r="C307" s="182">
        <v>0</v>
      </c>
      <c r="D307" s="31">
        <f>A307/A302*100</f>
        <v>0</v>
      </c>
      <c r="E307" s="41" t="s">
        <v>288</v>
      </c>
      <c r="F307" s="21"/>
      <c r="G307" s="184">
        <v>0</v>
      </c>
      <c r="I307" s="31">
        <f>G307/G302*100</f>
        <v>0</v>
      </c>
      <c r="J307" s="41" t="s">
        <v>288</v>
      </c>
    </row>
    <row r="308" spans="1:12" ht="16.5" thickBot="1" x14ac:dyDescent="0.3">
      <c r="A308" s="20">
        <f>SUM(A304:A307)</f>
        <v>12</v>
      </c>
      <c r="B308" s="21"/>
      <c r="C308" s="21"/>
      <c r="E308" s="20" t="s">
        <v>263</v>
      </c>
      <c r="F308" s="21"/>
      <c r="G308" s="21"/>
    </row>
    <row r="309" spans="1:12" ht="16.5" thickBot="1" x14ac:dyDescent="0.3">
      <c r="A309" s="25"/>
      <c r="B309" s="16" t="s">
        <v>237</v>
      </c>
      <c r="C309" s="21"/>
      <c r="E309" s="189" t="s">
        <v>3</v>
      </c>
      <c r="F309" s="190"/>
      <c r="G309" s="191"/>
      <c r="J309" s="186" t="s">
        <v>310</v>
      </c>
      <c r="K309" s="187"/>
      <c r="L309" s="188"/>
    </row>
    <row r="310" spans="1:12" ht="16.5" thickBot="1" x14ac:dyDescent="0.3">
      <c r="A310" s="2" t="s">
        <v>25</v>
      </c>
      <c r="B310" s="17" t="s">
        <v>262</v>
      </c>
      <c r="C310" s="21"/>
      <c r="E310" s="1" t="s">
        <v>285</v>
      </c>
      <c r="F310" s="1" t="s">
        <v>1</v>
      </c>
      <c r="G310" s="1" t="s">
        <v>2</v>
      </c>
      <c r="J310" s="1" t="s">
        <v>285</v>
      </c>
      <c r="K310" s="1" t="s">
        <v>1</v>
      </c>
      <c r="L310" s="1" t="s">
        <v>2</v>
      </c>
    </row>
    <row r="311" spans="1:12" ht="25.5" x14ac:dyDescent="0.25">
      <c r="A311" s="10"/>
      <c r="B311" s="18" t="s">
        <v>238</v>
      </c>
      <c r="C311" s="18"/>
      <c r="E311" s="22"/>
    </row>
    <row r="312" spans="1:12" ht="51" x14ac:dyDescent="0.25">
      <c r="A312" s="10">
        <f t="shared" si="6"/>
        <v>1</v>
      </c>
      <c r="B312" s="7" t="s">
        <v>239</v>
      </c>
      <c r="C312" s="7"/>
      <c r="E312" s="173" t="s">
        <v>286</v>
      </c>
      <c r="F312" s="173"/>
      <c r="G312" s="172"/>
      <c r="H312" s="172"/>
      <c r="I312" s="172"/>
      <c r="J312" s="173" t="s">
        <v>286</v>
      </c>
    </row>
    <row r="313" spans="1:12" ht="44.25" x14ac:dyDescent="0.25">
      <c r="A313" s="10">
        <f t="shared" si="6"/>
        <v>2</v>
      </c>
      <c r="B313" s="7" t="s">
        <v>240</v>
      </c>
      <c r="C313" s="7"/>
      <c r="E313" s="173" t="s">
        <v>286</v>
      </c>
      <c r="F313" s="173"/>
      <c r="G313" s="172"/>
      <c r="H313" s="172"/>
      <c r="I313" s="172"/>
      <c r="J313" s="173" t="s">
        <v>286</v>
      </c>
    </row>
    <row r="314" spans="1:12" ht="57" x14ac:dyDescent="0.25">
      <c r="A314" s="10">
        <f>A313+1</f>
        <v>3</v>
      </c>
      <c r="B314" s="7" t="s">
        <v>241</v>
      </c>
      <c r="C314" s="7"/>
      <c r="E314" s="171" t="s">
        <v>287</v>
      </c>
      <c r="F314" s="171"/>
      <c r="G314" s="172"/>
      <c r="H314" s="172"/>
      <c r="I314" s="172"/>
      <c r="J314" s="171" t="s">
        <v>287</v>
      </c>
    </row>
    <row r="315" spans="1:12" ht="30.75" customHeight="1" x14ac:dyDescent="0.25">
      <c r="A315" s="10"/>
      <c r="B315" s="18" t="s">
        <v>242</v>
      </c>
      <c r="C315" s="18"/>
      <c r="E315" s="128"/>
      <c r="F315" s="128"/>
      <c r="G315" s="172"/>
      <c r="H315" s="172"/>
      <c r="I315" s="172"/>
      <c r="J315" s="128"/>
    </row>
    <row r="316" spans="1:12" ht="43.5" x14ac:dyDescent="0.25">
      <c r="A316" s="10">
        <f t="shared" si="6"/>
        <v>1</v>
      </c>
      <c r="B316" s="7" t="s">
        <v>243</v>
      </c>
      <c r="C316" s="7"/>
      <c r="E316" s="173" t="s">
        <v>286</v>
      </c>
      <c r="F316" s="173"/>
      <c r="G316" s="172"/>
      <c r="H316" s="172"/>
      <c r="I316" s="172"/>
      <c r="J316" s="173" t="s">
        <v>286</v>
      </c>
    </row>
    <row r="317" spans="1:12" ht="25.5" x14ac:dyDescent="0.25">
      <c r="A317" s="10">
        <f>A316+1</f>
        <v>2</v>
      </c>
      <c r="B317" s="7" t="s">
        <v>244</v>
      </c>
      <c r="C317" s="7"/>
      <c r="E317" s="171" t="s">
        <v>287</v>
      </c>
      <c r="F317" s="171"/>
      <c r="G317" s="172"/>
      <c r="H317" s="172"/>
      <c r="I317" s="172"/>
      <c r="J317" s="171" t="s">
        <v>287</v>
      </c>
    </row>
    <row r="318" spans="1:12" ht="38.25" x14ac:dyDescent="0.25">
      <c r="A318" s="10"/>
      <c r="B318" s="15" t="s">
        <v>245</v>
      </c>
      <c r="C318" s="15"/>
      <c r="E318" s="128"/>
      <c r="F318" s="128"/>
      <c r="G318" s="172"/>
      <c r="H318" s="172"/>
      <c r="I318" s="172"/>
      <c r="J318" s="128"/>
    </row>
    <row r="319" spans="1:12" ht="43.5" x14ac:dyDescent="0.25">
      <c r="A319" s="10">
        <f>A318+1</f>
        <v>1</v>
      </c>
      <c r="B319" s="7" t="s">
        <v>246</v>
      </c>
      <c r="C319" s="7"/>
      <c r="E319" s="171" t="s">
        <v>287</v>
      </c>
      <c r="F319" s="171"/>
      <c r="G319" s="172"/>
      <c r="H319" s="172"/>
      <c r="I319" s="172"/>
      <c r="J319" s="173" t="s">
        <v>286</v>
      </c>
    </row>
    <row r="320" spans="1:12" ht="105" customHeight="1" x14ac:dyDescent="0.25">
      <c r="A320" s="10">
        <f>A319+1</f>
        <v>2</v>
      </c>
      <c r="B320" s="7" t="s">
        <v>247</v>
      </c>
      <c r="C320" s="7"/>
      <c r="E320" s="171" t="s">
        <v>287</v>
      </c>
      <c r="F320" s="171"/>
      <c r="G320" s="172"/>
      <c r="H320" s="172"/>
      <c r="I320" s="172"/>
      <c r="J320" s="171" t="s">
        <v>287</v>
      </c>
    </row>
    <row r="321" spans="1:10" ht="16.5" customHeight="1" x14ac:dyDescent="0.25">
      <c r="A321" s="10">
        <f t="shared" si="6"/>
        <v>3</v>
      </c>
      <c r="B321" s="7" t="s">
        <v>248</v>
      </c>
      <c r="C321" s="7"/>
      <c r="E321" s="178" t="s">
        <v>289</v>
      </c>
      <c r="F321" s="178"/>
      <c r="G321" s="172"/>
      <c r="H321" s="172"/>
      <c r="I321" s="172"/>
      <c r="J321" s="178" t="s">
        <v>289</v>
      </c>
    </row>
    <row r="322" spans="1:10" ht="15.75" x14ac:dyDescent="0.25">
      <c r="A322" s="10">
        <f t="shared" si="6"/>
        <v>4</v>
      </c>
      <c r="B322" s="7" t="s">
        <v>249</v>
      </c>
      <c r="C322" s="7"/>
      <c r="E322" s="171" t="s">
        <v>287</v>
      </c>
      <c r="F322" s="171"/>
      <c r="G322" s="172"/>
      <c r="H322" s="172"/>
      <c r="I322" s="172"/>
      <c r="J322" s="171" t="s">
        <v>287</v>
      </c>
    </row>
    <row r="323" spans="1:10" ht="15.75" x14ac:dyDescent="0.25">
      <c r="A323" s="10">
        <f t="shared" si="6"/>
        <v>5</v>
      </c>
      <c r="B323" s="7" t="s">
        <v>250</v>
      </c>
      <c r="C323" s="7"/>
      <c r="E323" s="171" t="s">
        <v>287</v>
      </c>
      <c r="F323" s="171"/>
      <c r="G323" s="172"/>
      <c r="H323" s="172"/>
      <c r="I323" s="172"/>
      <c r="J323" s="171" t="s">
        <v>287</v>
      </c>
    </row>
    <row r="324" spans="1:10" ht="15.75" x14ac:dyDescent="0.25">
      <c r="A324" s="10">
        <f t="shared" si="6"/>
        <v>6</v>
      </c>
      <c r="B324" s="7" t="s">
        <v>251</v>
      </c>
      <c r="C324" s="7"/>
      <c r="E324" s="171" t="s">
        <v>287</v>
      </c>
      <c r="F324" s="171"/>
      <c r="G324" s="172"/>
      <c r="H324" s="172"/>
      <c r="I324" s="172"/>
      <c r="J324" s="171" t="s">
        <v>287</v>
      </c>
    </row>
    <row r="325" spans="1:10" ht="15.75" x14ac:dyDescent="0.25">
      <c r="A325" s="10"/>
      <c r="B325" s="9" t="s">
        <v>252</v>
      </c>
      <c r="C325" s="9"/>
      <c r="E325" s="128"/>
      <c r="F325" s="172"/>
      <c r="G325" s="172"/>
      <c r="H325" s="172"/>
      <c r="I325" s="172"/>
      <c r="J325" s="128"/>
    </row>
    <row r="326" spans="1:10" ht="25.5" x14ac:dyDescent="0.25">
      <c r="A326" s="10">
        <f t="shared" si="6"/>
        <v>1</v>
      </c>
      <c r="B326" s="7" t="s">
        <v>253</v>
      </c>
      <c r="C326" s="7"/>
      <c r="E326" s="173" t="s">
        <v>286</v>
      </c>
      <c r="F326" s="173"/>
      <c r="G326" s="172"/>
      <c r="H326" s="172"/>
      <c r="I326" s="172"/>
      <c r="J326" s="173" t="s">
        <v>286</v>
      </c>
    </row>
    <row r="327" spans="1:10" ht="15.75" x14ac:dyDescent="0.25">
      <c r="A327" s="10">
        <f>A326+1</f>
        <v>2</v>
      </c>
      <c r="B327" s="7" t="s">
        <v>254</v>
      </c>
      <c r="C327" s="7"/>
      <c r="E327" s="171" t="s">
        <v>287</v>
      </c>
      <c r="F327" s="171"/>
      <c r="G327" s="172"/>
      <c r="H327" s="172"/>
      <c r="I327" s="172"/>
      <c r="J327" s="171" t="s">
        <v>287</v>
      </c>
    </row>
    <row r="328" spans="1:10" ht="25.5" x14ac:dyDescent="0.25">
      <c r="A328" s="10">
        <f t="shared" si="6"/>
        <v>3</v>
      </c>
      <c r="B328" s="7" t="s">
        <v>255</v>
      </c>
      <c r="C328" s="7"/>
      <c r="E328" s="171" t="s">
        <v>287</v>
      </c>
      <c r="F328" s="171"/>
      <c r="G328" s="172"/>
      <c r="H328" s="172"/>
      <c r="I328" s="172"/>
      <c r="J328" s="171" t="s">
        <v>287</v>
      </c>
    </row>
    <row r="329" spans="1:10" ht="15.75" x14ac:dyDescent="0.25">
      <c r="A329" s="10"/>
      <c r="B329" s="9" t="s">
        <v>256</v>
      </c>
      <c r="C329" s="9"/>
      <c r="E329" s="171"/>
      <c r="F329" s="171"/>
      <c r="G329" s="172"/>
      <c r="H329" s="172"/>
      <c r="I329" s="172"/>
      <c r="J329" s="128"/>
    </row>
    <row r="330" spans="1:10" ht="25.5" x14ac:dyDescent="0.25">
      <c r="A330" s="10">
        <f t="shared" si="6"/>
        <v>1</v>
      </c>
      <c r="B330" s="7" t="s">
        <v>257</v>
      </c>
      <c r="C330" s="7"/>
      <c r="E330" s="171" t="s">
        <v>287</v>
      </c>
      <c r="F330" s="171"/>
      <c r="G330" s="172"/>
      <c r="H330" s="172"/>
      <c r="I330" s="172"/>
      <c r="J330" s="173" t="s">
        <v>286</v>
      </c>
    </row>
    <row r="331" spans="1:10" ht="15.75" x14ac:dyDescent="0.25">
      <c r="A331" s="10"/>
      <c r="B331" s="9" t="s">
        <v>258</v>
      </c>
      <c r="C331" s="9"/>
      <c r="E331" s="128"/>
      <c r="F331" s="171"/>
      <c r="G331" s="172"/>
      <c r="H331" s="172"/>
      <c r="I331" s="172"/>
      <c r="J331" s="173"/>
    </row>
    <row r="332" spans="1:10" ht="33.75" customHeight="1" x14ac:dyDescent="0.25">
      <c r="A332" s="10">
        <f t="shared" si="6"/>
        <v>1</v>
      </c>
      <c r="B332" s="7" t="s">
        <v>259</v>
      </c>
      <c r="C332" s="7"/>
      <c r="E332" s="171" t="s">
        <v>287</v>
      </c>
      <c r="F332" s="171"/>
      <c r="G332" s="172"/>
      <c r="H332" s="172"/>
      <c r="I332" s="172"/>
      <c r="J332" s="173" t="s">
        <v>286</v>
      </c>
    </row>
    <row r="333" spans="1:10" ht="25.5" x14ac:dyDescent="0.25">
      <c r="A333" s="10">
        <f t="shared" si="6"/>
        <v>2</v>
      </c>
      <c r="B333" s="7" t="s">
        <v>260</v>
      </c>
      <c r="C333" s="7"/>
      <c r="E333" s="173" t="s">
        <v>286</v>
      </c>
      <c r="F333" s="173"/>
      <c r="G333" s="172"/>
      <c r="H333" s="172"/>
      <c r="I333" s="172"/>
      <c r="J333" s="173" t="s">
        <v>286</v>
      </c>
    </row>
    <row r="334" spans="1:10" ht="15.75" x14ac:dyDescent="0.25">
      <c r="A334" s="10">
        <f t="shared" ref="A334" si="7">A333+1</f>
        <v>3</v>
      </c>
      <c r="B334" s="13" t="s">
        <v>261</v>
      </c>
      <c r="C334" s="13"/>
      <c r="E334" s="171" t="s">
        <v>287</v>
      </c>
      <c r="F334" s="171"/>
      <c r="G334" s="172"/>
      <c r="H334" s="172"/>
      <c r="I334" s="172"/>
      <c r="J334" s="171" t="s">
        <v>287</v>
      </c>
    </row>
    <row r="335" spans="1:10" ht="15.75" x14ac:dyDescent="0.25">
      <c r="A335" s="10"/>
      <c r="B335" s="13" t="s">
        <v>282</v>
      </c>
      <c r="C335" s="13"/>
      <c r="E335" s="128"/>
      <c r="F335" s="172"/>
      <c r="G335" s="172"/>
      <c r="H335" s="172"/>
      <c r="I335" s="172"/>
      <c r="J335" s="128"/>
    </row>
    <row r="336" spans="1:10" ht="15.75" x14ac:dyDescent="0.25">
      <c r="A336" s="10"/>
      <c r="B336" t="s">
        <v>283</v>
      </c>
      <c r="J336" s="22"/>
    </row>
    <row r="337" spans="1:10" ht="15.75" x14ac:dyDescent="0.25">
      <c r="A337" s="10"/>
      <c r="B337" t="s">
        <v>296</v>
      </c>
      <c r="J337" s="22"/>
    </row>
    <row r="338" spans="1:10" ht="15.75" x14ac:dyDescent="0.25">
      <c r="A338" s="10">
        <v>18</v>
      </c>
      <c r="B338" s="29" t="s">
        <v>297</v>
      </c>
      <c r="C338" s="29">
        <f>C340+C341+C342+C343</f>
        <v>18</v>
      </c>
      <c r="D338" s="103">
        <f>D340+D341+D342+D343</f>
        <v>100</v>
      </c>
      <c r="G338" s="31">
        <f>G340+G341+G342+G343</f>
        <v>18</v>
      </c>
      <c r="H338" s="31"/>
      <c r="I338" s="31">
        <v>100</v>
      </c>
      <c r="J338" s="22"/>
    </row>
    <row r="339" spans="1:10" ht="15.75" x14ac:dyDescent="0.25">
      <c r="A339" s="10"/>
      <c r="D339" s="29"/>
      <c r="G339" s="22"/>
      <c r="J339" s="22"/>
    </row>
    <row r="340" spans="1:10" ht="15.75" x14ac:dyDescent="0.25">
      <c r="A340" s="42">
        <v>1</v>
      </c>
      <c r="B340" s="43" t="s">
        <v>298</v>
      </c>
      <c r="C340" s="183">
        <v>1</v>
      </c>
      <c r="D340" s="103">
        <f>A340/A338*100</f>
        <v>5.5555555555555554</v>
      </c>
      <c r="E340" s="43" t="s">
        <v>298</v>
      </c>
      <c r="G340" s="22">
        <v>1</v>
      </c>
      <c r="H340" s="22"/>
      <c r="I340" s="103">
        <f>G340/G338*100</f>
        <v>5.5555555555555554</v>
      </c>
      <c r="J340" s="43" t="s">
        <v>298</v>
      </c>
    </row>
    <row r="341" spans="1:10" ht="15.75" x14ac:dyDescent="0.25">
      <c r="A341" s="42">
        <v>5</v>
      </c>
      <c r="B341" s="44" t="s">
        <v>286</v>
      </c>
      <c r="C341" s="183">
        <v>5</v>
      </c>
      <c r="D341" s="103">
        <f>A341/A338*100</f>
        <v>27.777777777777779</v>
      </c>
      <c r="E341" s="44" t="s">
        <v>286</v>
      </c>
      <c r="G341" s="22">
        <v>8</v>
      </c>
      <c r="H341" s="22"/>
      <c r="I341" s="103">
        <f>G341/G338*100</f>
        <v>44.444444444444443</v>
      </c>
      <c r="J341" s="44" t="s">
        <v>286</v>
      </c>
    </row>
    <row r="342" spans="1:10" ht="15.75" x14ac:dyDescent="0.25">
      <c r="A342" s="42">
        <v>12</v>
      </c>
      <c r="B342" s="46" t="s">
        <v>287</v>
      </c>
      <c r="C342" s="183">
        <v>12</v>
      </c>
      <c r="D342" s="103">
        <f>A342/A338*100</f>
        <v>66.666666666666657</v>
      </c>
      <c r="E342" s="46" t="s">
        <v>287</v>
      </c>
      <c r="G342" s="22">
        <v>9</v>
      </c>
      <c r="H342" s="22"/>
      <c r="I342" s="31">
        <f>G342/G338*100</f>
        <v>50</v>
      </c>
      <c r="J342" s="46" t="s">
        <v>287</v>
      </c>
    </row>
    <row r="343" spans="1:10" ht="15.75" x14ac:dyDescent="0.25">
      <c r="A343" s="42">
        <v>0</v>
      </c>
      <c r="B343" s="45" t="s">
        <v>288</v>
      </c>
      <c r="C343" s="183">
        <v>0</v>
      </c>
      <c r="D343" s="31">
        <f>A343/A338*100</f>
        <v>0</v>
      </c>
      <c r="E343" s="45" t="s">
        <v>288</v>
      </c>
      <c r="G343" s="22">
        <v>0</v>
      </c>
      <c r="H343" s="22"/>
      <c r="I343" s="31">
        <f>G343/G338*100</f>
        <v>0</v>
      </c>
      <c r="J343" s="45" t="s">
        <v>288</v>
      </c>
    </row>
    <row r="344" spans="1:10" ht="15.75" x14ac:dyDescent="0.25">
      <c r="E344" s="27" t="s">
        <v>263</v>
      </c>
    </row>
    <row r="347" spans="1:10" x14ac:dyDescent="0.25">
      <c r="B347" s="43"/>
    </row>
    <row r="348" spans="1:10" x14ac:dyDescent="0.25">
      <c r="B348" s="44"/>
    </row>
    <row r="349" spans="1:10" x14ac:dyDescent="0.25">
      <c r="B349" s="46"/>
    </row>
    <row r="350" spans="1:10" x14ac:dyDescent="0.25">
      <c r="B350" s="45"/>
    </row>
  </sheetData>
  <mergeCells count="16">
    <mergeCell ref="E309:G309"/>
    <mergeCell ref="E152:G152"/>
    <mergeCell ref="E137:G137"/>
    <mergeCell ref="E113:G113"/>
    <mergeCell ref="E1:G1"/>
    <mergeCell ref="E200:G200"/>
    <mergeCell ref="E248:G248"/>
    <mergeCell ref="E282:G282"/>
    <mergeCell ref="J248:L248"/>
    <mergeCell ref="J282:L282"/>
    <mergeCell ref="J309:L309"/>
    <mergeCell ref="J1:L1"/>
    <mergeCell ref="J113:L113"/>
    <mergeCell ref="J137:L137"/>
    <mergeCell ref="J152:L152"/>
    <mergeCell ref="J200:L200"/>
  </mergeCell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topLeftCell="J1" workbookViewId="0">
      <selection activeCell="W22" sqref="W22"/>
    </sheetView>
  </sheetViews>
  <sheetFormatPr baseColWidth="10" defaultRowHeight="15" x14ac:dyDescent="0.25"/>
  <cols>
    <col min="1" max="1" width="33.28515625" customWidth="1"/>
    <col min="2" max="2" width="13.85546875" customWidth="1"/>
    <col min="3" max="3" width="14.140625" customWidth="1"/>
    <col min="4" max="5" width="13.42578125" bestFit="1" customWidth="1"/>
    <col min="6" max="6" width="3.140625" customWidth="1"/>
    <col min="9" max="9" width="13.5703125" customWidth="1"/>
    <col min="10" max="10" width="13.28515625" customWidth="1"/>
    <col min="11" max="11" width="2.85546875" customWidth="1"/>
    <col min="16" max="16" width="2.85546875" customWidth="1"/>
    <col min="17" max="17" width="35.85546875" customWidth="1"/>
    <col min="21" max="21" width="15.28515625" customWidth="1"/>
  </cols>
  <sheetData>
    <row r="1" spans="1:22" ht="18.75" customHeight="1" thickBot="1" x14ac:dyDescent="0.3">
      <c r="Q1" s="198" t="s">
        <v>562</v>
      </c>
      <c r="R1" s="201" t="s">
        <v>563</v>
      </c>
      <c r="S1" s="202"/>
      <c r="T1" s="202"/>
      <c r="U1" s="203"/>
      <c r="V1" s="198" t="s">
        <v>564</v>
      </c>
    </row>
    <row r="2" spans="1:22" ht="18.75" customHeight="1" thickBot="1" x14ac:dyDescent="0.3">
      <c r="A2" s="198" t="s">
        <v>562</v>
      </c>
      <c r="B2" s="192" t="s">
        <v>305</v>
      </c>
      <c r="C2" s="193"/>
      <c r="D2" s="193"/>
      <c r="E2" s="194"/>
      <c r="G2" s="192" t="s">
        <v>16</v>
      </c>
      <c r="H2" s="193"/>
      <c r="I2" s="193"/>
      <c r="J2" s="194"/>
      <c r="L2" s="192" t="s">
        <v>306</v>
      </c>
      <c r="M2" s="193"/>
      <c r="N2" s="193"/>
      <c r="O2" s="194"/>
      <c r="Q2" s="199"/>
      <c r="R2" s="204" t="s">
        <v>566</v>
      </c>
      <c r="S2" s="205"/>
      <c r="T2" s="205"/>
      <c r="U2" s="206"/>
      <c r="V2" s="199"/>
    </row>
    <row r="3" spans="1:22" ht="16.5" customHeight="1" thickBot="1" x14ac:dyDescent="0.3">
      <c r="A3" s="199"/>
      <c r="B3" s="195" t="s">
        <v>304</v>
      </c>
      <c r="C3" s="196"/>
      <c r="D3" s="196"/>
      <c r="E3" s="197"/>
      <c r="G3" s="195" t="s">
        <v>304</v>
      </c>
      <c r="H3" s="196"/>
      <c r="I3" s="196"/>
      <c r="J3" s="197"/>
      <c r="L3" s="195" t="s">
        <v>304</v>
      </c>
      <c r="M3" s="196"/>
      <c r="N3" s="196"/>
      <c r="O3" s="197"/>
      <c r="Q3" s="200"/>
      <c r="R3" s="17" t="s">
        <v>300</v>
      </c>
      <c r="S3" s="1" t="s">
        <v>301</v>
      </c>
      <c r="T3" s="1" t="s">
        <v>302</v>
      </c>
      <c r="U3" s="1" t="s">
        <v>303</v>
      </c>
      <c r="V3" s="200"/>
    </row>
    <row r="4" spans="1:22" ht="16.5" customHeight="1" thickBot="1" x14ac:dyDescent="0.3">
      <c r="A4" s="200"/>
      <c r="B4" s="17" t="s">
        <v>300</v>
      </c>
      <c r="C4" s="1" t="s">
        <v>301</v>
      </c>
      <c r="D4" s="1" t="s">
        <v>302</v>
      </c>
      <c r="E4" s="1" t="s">
        <v>303</v>
      </c>
      <c r="G4" s="17" t="s">
        <v>300</v>
      </c>
      <c r="H4" s="1" t="s">
        <v>301</v>
      </c>
      <c r="I4" s="1" t="s">
        <v>302</v>
      </c>
      <c r="J4" s="1" t="s">
        <v>303</v>
      </c>
      <c r="L4" s="17" t="s">
        <v>300</v>
      </c>
      <c r="M4" s="1" t="s">
        <v>301</v>
      </c>
      <c r="N4" s="1" t="s">
        <v>302</v>
      </c>
      <c r="O4" s="1" t="s">
        <v>303</v>
      </c>
      <c r="Q4" t="s">
        <v>6</v>
      </c>
      <c r="R4" s="47">
        <f>'PEM 2016-2020'!G108</f>
        <v>15</v>
      </c>
      <c r="S4" s="47">
        <f>'PEM 2016-2020'!G109</f>
        <v>17</v>
      </c>
      <c r="T4" s="47">
        <f>'PEM 2016-2020'!G110</f>
        <v>53</v>
      </c>
      <c r="U4" s="47">
        <v>1</v>
      </c>
      <c r="V4" s="47">
        <f t="shared" ref="V4:V11" si="0">R4+S4+T4+U4</f>
        <v>86</v>
      </c>
    </row>
    <row r="5" spans="1:22" x14ac:dyDescent="0.25">
      <c r="A5" t="s">
        <v>6</v>
      </c>
      <c r="B5" s="47">
        <f>'PEM 2016-2020'!D108</f>
        <v>3.4883720930232558</v>
      </c>
      <c r="C5" s="47">
        <f>'PEM 2016-2020'!D109</f>
        <v>31.395348837209301</v>
      </c>
      <c r="D5" s="47">
        <f>'PEM 2016-2020'!D110</f>
        <v>63.953488372093027</v>
      </c>
      <c r="E5" s="47">
        <f>'PEM 2016-2020'!D111</f>
        <v>1.1627906976744187</v>
      </c>
      <c r="G5" s="47">
        <f>'PEM 2016-2020'!D108</f>
        <v>3.4883720930232558</v>
      </c>
      <c r="H5" s="47">
        <f>'PEM 2016-2020'!D109</f>
        <v>31.395348837209301</v>
      </c>
      <c r="I5" s="47">
        <f>'PEM 2016-2020'!D110</f>
        <v>63.953488372093027</v>
      </c>
      <c r="J5" s="47">
        <f>'PEM 2016-2020'!D111</f>
        <v>1.1627906976744187</v>
      </c>
      <c r="L5" s="47">
        <f>'PEM 2016-2020'!I108</f>
        <v>17.441860465116278</v>
      </c>
      <c r="M5" s="47">
        <f>'PEM 2016-2020'!I109</f>
        <v>19.767441860465116</v>
      </c>
      <c r="N5" s="47">
        <f>'PEM 2016-2020'!I110</f>
        <v>61.627906976744185</v>
      </c>
      <c r="O5" s="47">
        <f>'PEM 2016-2020'!I111</f>
        <v>1.1627906976744187</v>
      </c>
      <c r="Q5" t="s">
        <v>7</v>
      </c>
      <c r="R5" s="47">
        <f>'PEM 2016-2020'!G132</f>
        <v>3</v>
      </c>
      <c r="S5" s="47">
        <f>'PEM 2016-2020'!G133</f>
        <v>4</v>
      </c>
      <c r="T5" s="47">
        <f>'PEM 2016-2020'!G134</f>
        <v>4</v>
      </c>
      <c r="U5" s="47">
        <v>0</v>
      </c>
      <c r="V5" s="47">
        <f t="shared" si="0"/>
        <v>11</v>
      </c>
    </row>
    <row r="6" spans="1:22" x14ac:dyDescent="0.25">
      <c r="A6" t="s">
        <v>7</v>
      </c>
      <c r="B6" s="47">
        <v>0</v>
      </c>
      <c r="C6" s="47">
        <f>'PEM 2016-2020'!D133</f>
        <v>54.54545454545454</v>
      </c>
      <c r="D6" s="47">
        <f>'PEM 2016-2020'!D134</f>
        <v>45.454545454545453</v>
      </c>
      <c r="E6" s="47">
        <f>'PEM 2016-2020'!D135</f>
        <v>0</v>
      </c>
      <c r="G6" s="47">
        <v>0</v>
      </c>
      <c r="H6" s="47">
        <f>'PEM 2016-2020'!D133</f>
        <v>54.54545454545454</v>
      </c>
      <c r="I6" s="47">
        <f>'PEM 2016-2020'!D134</f>
        <v>45.454545454545453</v>
      </c>
      <c r="J6" s="47">
        <v>0</v>
      </c>
      <c r="L6" s="47">
        <f>'PEM 2016-2020'!I132</f>
        <v>27.27272727272727</v>
      </c>
      <c r="M6" s="47">
        <f>'PEM 2016-2020'!I133</f>
        <v>36.363636363636367</v>
      </c>
      <c r="N6" s="47">
        <f>'PEM 2016-2020'!I134</f>
        <v>36.363636363636367</v>
      </c>
      <c r="O6" s="47">
        <f>'PEM 2016-2020'!P135</f>
        <v>0</v>
      </c>
      <c r="Q6" t="s">
        <v>8</v>
      </c>
      <c r="R6" s="47">
        <f>'PEM 2016-2020'!G147</f>
        <v>0</v>
      </c>
      <c r="S6" s="47">
        <f>'PEM 2016-2020'!G148</f>
        <v>2</v>
      </c>
      <c r="T6" s="47">
        <f>'PEM 2016-2020'!G149</f>
        <v>2</v>
      </c>
      <c r="U6" s="47">
        <v>0</v>
      </c>
      <c r="V6" s="47">
        <f t="shared" si="0"/>
        <v>4</v>
      </c>
    </row>
    <row r="7" spans="1:22" x14ac:dyDescent="0.25">
      <c r="A7" t="s">
        <v>8</v>
      </c>
      <c r="B7" s="47">
        <f>'PEM 2016-2020'!D147</f>
        <v>0</v>
      </c>
      <c r="C7" s="47">
        <f>'PEM 2016-2020'!D148</f>
        <v>25</v>
      </c>
      <c r="D7" s="47">
        <f>'PEM 2016-2020'!D149</f>
        <v>75</v>
      </c>
      <c r="E7" s="47">
        <v>0</v>
      </c>
      <c r="G7" s="47">
        <v>0</v>
      </c>
      <c r="H7" s="47">
        <f>'PEM 2016-2020'!D148</f>
        <v>25</v>
      </c>
      <c r="I7" s="47">
        <f>'PEM 2016-2020'!D149</f>
        <v>75</v>
      </c>
      <c r="J7" s="47">
        <v>0</v>
      </c>
      <c r="L7" s="47">
        <f>'PEM 2016-2020'!I147</f>
        <v>0</v>
      </c>
      <c r="M7" s="47">
        <f>'PEM 2016-2020'!I148</f>
        <v>50</v>
      </c>
      <c r="N7" s="47">
        <f>'PEM 2016-2020'!I149</f>
        <v>50</v>
      </c>
      <c r="O7" s="47">
        <v>0</v>
      </c>
      <c r="Q7" t="s">
        <v>9</v>
      </c>
      <c r="R7" s="47">
        <f>'PEM 2016-2020'!G195</f>
        <v>2</v>
      </c>
      <c r="S7" s="47">
        <f>'PEM 2016-2020'!G196</f>
        <v>12</v>
      </c>
      <c r="T7" s="47">
        <f>'PEM 2016-2020'!G197</f>
        <v>11</v>
      </c>
      <c r="U7" s="47">
        <v>0</v>
      </c>
      <c r="V7" s="47">
        <f t="shared" si="0"/>
        <v>25</v>
      </c>
    </row>
    <row r="8" spans="1:22" x14ac:dyDescent="0.25">
      <c r="A8" t="s">
        <v>9</v>
      </c>
      <c r="B8" s="47">
        <f>'PEM 2016-2020'!D195</f>
        <v>0</v>
      </c>
      <c r="C8" s="47">
        <f>'PEM 2016-2020'!D196</f>
        <v>48</v>
      </c>
      <c r="D8" s="47">
        <f>'PEM 2016-2020'!D197</f>
        <v>52</v>
      </c>
      <c r="E8" s="47">
        <v>0</v>
      </c>
      <c r="G8" s="47">
        <v>0</v>
      </c>
      <c r="H8" s="47">
        <f>'PEM 2016-2020'!D196</f>
        <v>48</v>
      </c>
      <c r="I8" s="47">
        <f>'PEM 2016-2020'!D197</f>
        <v>52</v>
      </c>
      <c r="J8" s="47">
        <v>0</v>
      </c>
      <c r="L8" s="47">
        <f>'PEM 2016-2020'!I195</f>
        <v>8</v>
      </c>
      <c r="M8" s="47">
        <f>'PEM 2016-2020'!I196</f>
        <v>48</v>
      </c>
      <c r="N8" s="47">
        <f>'PEM 2016-2020'!I197</f>
        <v>44</v>
      </c>
      <c r="O8" s="47">
        <v>0</v>
      </c>
      <c r="Q8" t="s">
        <v>10</v>
      </c>
      <c r="R8" s="47">
        <f>'PEM 2016-2020'!G243</f>
        <v>3</v>
      </c>
      <c r="S8" s="47">
        <f>'PEM 2016-2020'!G244</f>
        <v>14</v>
      </c>
      <c r="T8" s="47">
        <f>'PEM 2016-2020'!G245</f>
        <v>12</v>
      </c>
      <c r="U8" s="47">
        <v>0</v>
      </c>
      <c r="V8" s="47">
        <f t="shared" si="0"/>
        <v>29</v>
      </c>
    </row>
    <row r="9" spans="1:22" x14ac:dyDescent="0.25">
      <c r="A9" t="s">
        <v>10</v>
      </c>
      <c r="B9" s="47">
        <f>'PEM 2016-2020'!D243</f>
        <v>0</v>
      </c>
      <c r="C9" s="47">
        <f>'PEM 2016-2020'!D244</f>
        <v>55.172413793103445</v>
      </c>
      <c r="D9" s="47">
        <f>'PEM 2016-2020'!D245</f>
        <v>44.827586206896555</v>
      </c>
      <c r="E9" s="47">
        <v>0</v>
      </c>
      <c r="G9" s="47">
        <v>0</v>
      </c>
      <c r="H9" s="47">
        <f>'PEM 2016-2020'!D244</f>
        <v>55.172413793103445</v>
      </c>
      <c r="I9" s="47">
        <f>'PEM 2016-2020'!D245</f>
        <v>44.827586206896555</v>
      </c>
      <c r="J9" s="47">
        <v>0</v>
      </c>
      <c r="L9" s="47">
        <f>'PEM 2016-2020'!I243</f>
        <v>10.344827586206897</v>
      </c>
      <c r="M9" s="47">
        <f>'PEM 2016-2020'!I244</f>
        <v>48.275862068965516</v>
      </c>
      <c r="N9" s="47">
        <f>'PEM 2016-2020'!I245</f>
        <v>41.379310344827587</v>
      </c>
      <c r="O9" s="47">
        <v>0</v>
      </c>
      <c r="Q9" t="s">
        <v>11</v>
      </c>
      <c r="R9" s="47">
        <f>'PEM 2016-2020'!G277</f>
        <v>0</v>
      </c>
      <c r="S9" s="47">
        <f>'PEM 2016-2020'!G278</f>
        <v>12</v>
      </c>
      <c r="T9" s="47">
        <f>'PEM 2016-2020'!G279</f>
        <v>8</v>
      </c>
      <c r="U9" s="47">
        <v>0</v>
      </c>
      <c r="V9" s="47">
        <f t="shared" si="0"/>
        <v>20</v>
      </c>
    </row>
    <row r="10" spans="1:22" x14ac:dyDescent="0.25">
      <c r="A10" t="s">
        <v>11</v>
      </c>
      <c r="B10" s="47">
        <f>'PEM 2016-2020'!D277</f>
        <v>0</v>
      </c>
      <c r="C10" s="47">
        <f>'PEM 2016-2020'!D278</f>
        <v>40</v>
      </c>
      <c r="D10" s="47">
        <f>'PEM 2016-2020'!D279</f>
        <v>60</v>
      </c>
      <c r="E10" s="47">
        <v>0</v>
      </c>
      <c r="G10" s="47">
        <v>0</v>
      </c>
      <c r="H10" s="47">
        <f>'PEM 2016-2020'!D278</f>
        <v>40</v>
      </c>
      <c r="I10" s="47">
        <f>'PEM 2016-2020'!D279</f>
        <v>60</v>
      </c>
      <c r="J10" s="47">
        <v>0</v>
      </c>
      <c r="L10" s="47">
        <f>'PEM 2016-2020'!P277</f>
        <v>0</v>
      </c>
      <c r="M10" s="47">
        <f>'PEM 2016-2020'!I278</f>
        <v>60</v>
      </c>
      <c r="N10" s="47">
        <f>'PEM 2016-2020'!I279</f>
        <v>40</v>
      </c>
      <c r="O10" s="47">
        <v>0</v>
      </c>
      <c r="Q10" t="s">
        <v>12</v>
      </c>
      <c r="R10" s="47">
        <f>'PEM 2016-2020'!D317</f>
        <v>0</v>
      </c>
      <c r="S10" s="47">
        <f>'PEM 2016-2020'!G305</f>
        <v>6</v>
      </c>
      <c r="T10" s="47">
        <f>'PEM 2016-2020'!G306</f>
        <v>6</v>
      </c>
      <c r="U10" s="47">
        <v>0</v>
      </c>
      <c r="V10" s="47">
        <f t="shared" si="0"/>
        <v>12</v>
      </c>
    </row>
    <row r="11" spans="1:22" ht="15.75" thickBot="1" x14ac:dyDescent="0.3">
      <c r="A11" t="s">
        <v>12</v>
      </c>
      <c r="B11" s="47">
        <f>'PEM 2016-2020'!D304</f>
        <v>0</v>
      </c>
      <c r="C11" s="47">
        <f>'PEM 2016-2020'!D305</f>
        <v>33.333333333333329</v>
      </c>
      <c r="D11" s="47">
        <f>'PEM 2016-2020'!D306</f>
        <v>66.666666666666657</v>
      </c>
      <c r="E11" s="47">
        <v>0</v>
      </c>
      <c r="G11" s="47">
        <v>0</v>
      </c>
      <c r="H11" s="47">
        <f>'PEM 2016-2020'!D305</f>
        <v>33.333333333333329</v>
      </c>
      <c r="I11" s="47">
        <f>'PEM 2016-2020'!D306</f>
        <v>66.666666666666657</v>
      </c>
      <c r="J11" s="47">
        <v>0</v>
      </c>
      <c r="L11" s="47">
        <v>0</v>
      </c>
      <c r="M11" s="47">
        <f>'PEM 2016-2020'!I305</f>
        <v>50</v>
      </c>
      <c r="N11" s="47">
        <f>'PEM 2016-2020'!I306</f>
        <v>50</v>
      </c>
      <c r="O11" s="47">
        <v>0</v>
      </c>
      <c r="Q11" t="s">
        <v>13</v>
      </c>
      <c r="R11" s="47">
        <f>'PEM 2016-2020'!G340</f>
        <v>1</v>
      </c>
      <c r="S11" s="47">
        <f>'PEM 2016-2020'!G341</f>
        <v>8</v>
      </c>
      <c r="T11" s="47">
        <f>'PEM 2016-2020'!G342</f>
        <v>9</v>
      </c>
      <c r="U11" s="47">
        <v>0</v>
      </c>
      <c r="V11" s="47">
        <f t="shared" si="0"/>
        <v>18</v>
      </c>
    </row>
    <row r="12" spans="1:22" ht="16.5" thickBot="1" x14ac:dyDescent="0.3">
      <c r="A12" t="s">
        <v>13</v>
      </c>
      <c r="B12" s="47">
        <f>'PEM 2016-2020'!D340</f>
        <v>5.5555555555555554</v>
      </c>
      <c r="C12" s="47">
        <f>'PEM 2016-2020'!D341</f>
        <v>27.777777777777779</v>
      </c>
      <c r="D12" s="47">
        <f>'PEM 2016-2020'!D342</f>
        <v>66.666666666666657</v>
      </c>
      <c r="E12" s="47">
        <v>0</v>
      </c>
      <c r="G12" s="47">
        <f>'PEM 2016-2020'!D340</f>
        <v>5.5555555555555554</v>
      </c>
      <c r="H12" s="47">
        <f>'PEM 2016-2020'!D341</f>
        <v>27.777777777777779</v>
      </c>
      <c r="I12" s="47">
        <f>'PEM 2016-2020'!D342</f>
        <v>66.666666666666657</v>
      </c>
      <c r="J12" s="47">
        <v>0</v>
      </c>
      <c r="L12" s="47">
        <f>'PEM 2016-2020'!I340</f>
        <v>5.5555555555555554</v>
      </c>
      <c r="M12" s="47">
        <f>'PEM 2016-2020'!I341</f>
        <v>44.444444444444443</v>
      </c>
      <c r="N12" s="47">
        <f>'PEM 2016-2020'!I342</f>
        <v>50</v>
      </c>
      <c r="O12" s="47">
        <v>0</v>
      </c>
      <c r="Q12" s="75" t="s">
        <v>565</v>
      </c>
      <c r="R12" s="185">
        <f>SUM(R4:R11)</f>
        <v>24</v>
      </c>
      <c r="S12" s="185">
        <f>SUM(S4:S11)</f>
        <v>75</v>
      </c>
      <c r="T12" s="185">
        <f>SUM(T4:T11)</f>
        <v>105</v>
      </c>
      <c r="U12" s="185">
        <f>SUM(U4:U11)</f>
        <v>1</v>
      </c>
      <c r="V12" s="185">
        <f>SUM(V4:V11)</f>
        <v>205</v>
      </c>
    </row>
  </sheetData>
  <mergeCells count="11">
    <mergeCell ref="A2:A4"/>
    <mergeCell ref="Q1:Q3"/>
    <mergeCell ref="V1:V3"/>
    <mergeCell ref="R1:U1"/>
    <mergeCell ref="R2:U2"/>
    <mergeCell ref="G2:J2"/>
    <mergeCell ref="G3:J3"/>
    <mergeCell ref="L2:O2"/>
    <mergeCell ref="L3:O3"/>
    <mergeCell ref="B3:E3"/>
    <mergeCell ref="B2:E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sqref="A1:F12"/>
    </sheetView>
  </sheetViews>
  <sheetFormatPr baseColWidth="10" defaultRowHeight="15" x14ac:dyDescent="0.25"/>
  <cols>
    <col min="3" max="3" width="17.42578125" customWidth="1"/>
    <col min="7" max="7" width="4.5703125" customWidth="1"/>
    <col min="8" max="8" width="14.7109375" customWidth="1"/>
    <col min="9" max="9" width="13.7109375" customWidth="1"/>
    <col min="10" max="10" width="13.5703125" customWidth="1"/>
  </cols>
  <sheetData>
    <row r="1" spans="1:9" ht="33.75" customHeight="1" thickBot="1" x14ac:dyDescent="0.4">
      <c r="A1" s="209" t="s">
        <v>398</v>
      </c>
      <c r="B1" s="209"/>
      <c r="C1" s="209"/>
      <c r="D1" s="209"/>
      <c r="E1" s="209"/>
      <c r="F1" s="209"/>
      <c r="H1" s="207" t="s">
        <v>556</v>
      </c>
      <c r="I1" s="208"/>
    </row>
    <row r="2" spans="1:9" ht="16.5" thickBot="1" x14ac:dyDescent="0.3">
      <c r="A2" s="105" t="s">
        <v>386</v>
      </c>
      <c r="B2" s="210" t="s">
        <v>387</v>
      </c>
      <c r="C2" s="210"/>
      <c r="D2" s="210" t="s">
        <v>388</v>
      </c>
      <c r="E2" s="210"/>
      <c r="F2" s="210"/>
      <c r="H2" s="161" t="s">
        <v>386</v>
      </c>
      <c r="I2" s="162" t="s">
        <v>557</v>
      </c>
    </row>
    <row r="3" spans="1:9" ht="16.5" thickBot="1" x14ac:dyDescent="0.3">
      <c r="A3" s="106" t="s">
        <v>389</v>
      </c>
      <c r="B3" s="211" t="s">
        <v>390</v>
      </c>
      <c r="C3" s="211"/>
      <c r="D3" s="211" t="s">
        <v>391</v>
      </c>
      <c r="E3" s="211"/>
      <c r="F3" s="211"/>
      <c r="H3" s="163">
        <v>2014</v>
      </c>
      <c r="I3" s="164">
        <v>15</v>
      </c>
    </row>
    <row r="4" spans="1:9" ht="15.75" thickBot="1" x14ac:dyDescent="0.3">
      <c r="A4" s="107" t="s">
        <v>392</v>
      </c>
      <c r="B4" s="107" t="s">
        <v>393</v>
      </c>
      <c r="C4" s="107" t="s">
        <v>394</v>
      </c>
      <c r="D4" s="108">
        <v>0.6</v>
      </c>
      <c r="E4" s="108">
        <v>0.4</v>
      </c>
      <c r="F4" s="109" t="s">
        <v>378</v>
      </c>
      <c r="H4" s="165">
        <v>2015</v>
      </c>
      <c r="I4" s="166">
        <v>12</v>
      </c>
    </row>
    <row r="5" spans="1:9" ht="15.75" x14ac:dyDescent="0.25">
      <c r="A5" s="110">
        <v>2011</v>
      </c>
      <c r="B5" s="110">
        <v>15</v>
      </c>
      <c r="C5" s="110">
        <v>44</v>
      </c>
      <c r="D5" s="110">
        <v>9</v>
      </c>
      <c r="E5" s="110">
        <v>17.600000000000001</v>
      </c>
      <c r="F5" s="111">
        <f t="shared" ref="F5:F9" si="0">D5+E5</f>
        <v>26.6</v>
      </c>
      <c r="H5" s="167">
        <v>2016</v>
      </c>
      <c r="I5" s="166">
        <v>14</v>
      </c>
    </row>
    <row r="6" spans="1:9" ht="15.75" x14ac:dyDescent="0.25">
      <c r="A6" s="112">
        <v>2012</v>
      </c>
      <c r="B6" s="112">
        <v>52</v>
      </c>
      <c r="C6" s="112">
        <v>46</v>
      </c>
      <c r="D6" s="112">
        <v>31.2</v>
      </c>
      <c r="E6" s="112">
        <v>18.399999999999999</v>
      </c>
      <c r="F6" s="113">
        <f t="shared" si="0"/>
        <v>49.599999999999994</v>
      </c>
      <c r="H6" s="167">
        <v>2017</v>
      </c>
      <c r="I6" s="166">
        <v>21</v>
      </c>
    </row>
    <row r="7" spans="1:9" ht="16.5" thickBot="1" x14ac:dyDescent="0.3">
      <c r="A7" s="112">
        <v>2013</v>
      </c>
      <c r="B7" s="112">
        <v>48</v>
      </c>
      <c r="C7" s="112">
        <v>45</v>
      </c>
      <c r="D7" s="112">
        <v>28.8</v>
      </c>
      <c r="E7" s="112">
        <v>18</v>
      </c>
      <c r="F7" s="113">
        <f t="shared" si="0"/>
        <v>46.8</v>
      </c>
      <c r="H7" s="168">
        <v>2018</v>
      </c>
      <c r="I7" s="169">
        <v>12</v>
      </c>
    </row>
    <row r="8" spans="1:9" ht="15.75" x14ac:dyDescent="0.25">
      <c r="A8" s="112">
        <v>2014</v>
      </c>
      <c r="B8" s="112">
        <v>50</v>
      </c>
      <c r="C8" s="112">
        <v>55</v>
      </c>
      <c r="D8" s="112">
        <v>30</v>
      </c>
      <c r="E8" s="112">
        <v>22</v>
      </c>
      <c r="F8" s="113">
        <f t="shared" si="0"/>
        <v>52</v>
      </c>
    </row>
    <row r="9" spans="1:9" ht="15.75" x14ac:dyDescent="0.25">
      <c r="A9" s="112">
        <v>2015</v>
      </c>
      <c r="B9" s="112">
        <v>60</v>
      </c>
      <c r="C9" s="112">
        <v>59</v>
      </c>
      <c r="D9" s="112">
        <v>36</v>
      </c>
      <c r="E9" s="112">
        <v>23.6</v>
      </c>
      <c r="F9" s="113">
        <f t="shared" si="0"/>
        <v>59.6</v>
      </c>
    </row>
    <row r="10" spans="1:9" ht="15.75" x14ac:dyDescent="0.25">
      <c r="A10" s="112">
        <v>2016</v>
      </c>
      <c r="B10" s="112">
        <v>64</v>
      </c>
      <c r="C10" s="112">
        <v>55</v>
      </c>
      <c r="D10" s="112">
        <v>38.4</v>
      </c>
      <c r="E10" s="112">
        <v>22</v>
      </c>
      <c r="F10" s="113">
        <f t="shared" ref="F10:F11" si="1">D10+E10</f>
        <v>60.4</v>
      </c>
    </row>
    <row r="11" spans="1:9" ht="15.75" x14ac:dyDescent="0.25">
      <c r="A11" s="112">
        <v>2017</v>
      </c>
      <c r="B11" s="112">
        <v>54</v>
      </c>
      <c r="C11" s="112">
        <v>50</v>
      </c>
      <c r="D11" s="112">
        <v>32.4</v>
      </c>
      <c r="E11" s="112">
        <v>20</v>
      </c>
      <c r="F11" s="113">
        <f t="shared" si="1"/>
        <v>52.4</v>
      </c>
    </row>
    <row r="12" spans="1:9" ht="16.5" thickBot="1" x14ac:dyDescent="0.3">
      <c r="A12" s="114">
        <v>2018</v>
      </c>
      <c r="B12" s="159">
        <v>39.700000000000003</v>
      </c>
      <c r="C12" s="114">
        <v>20</v>
      </c>
      <c r="D12" s="157">
        <v>23.82</v>
      </c>
      <c r="E12" s="114">
        <v>8</v>
      </c>
      <c r="F12" s="158">
        <f>D12+E12</f>
        <v>31.82</v>
      </c>
    </row>
    <row r="13" spans="1:9" x14ac:dyDescent="0.25">
      <c r="A13" s="115" t="s">
        <v>395</v>
      </c>
    </row>
  </sheetData>
  <mergeCells count="6">
    <mergeCell ref="H1:I1"/>
    <mergeCell ref="A1:F1"/>
    <mergeCell ref="B2:C2"/>
    <mergeCell ref="D2:F2"/>
    <mergeCell ref="B3:C3"/>
    <mergeCell ref="D3:F3"/>
  </mergeCells>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7"/>
  <sheetViews>
    <sheetView workbookViewId="0">
      <pane xSplit="1" ySplit="2" topLeftCell="B100" activePane="bottomRight" state="frozen"/>
      <selection pane="topRight" activeCell="B1" sqref="B1"/>
      <selection pane="bottomLeft" activeCell="A3" sqref="A3"/>
      <selection pane="bottomRight" activeCell="C101" sqref="C101"/>
    </sheetView>
  </sheetViews>
  <sheetFormatPr baseColWidth="10" defaultRowHeight="15" x14ac:dyDescent="0.25"/>
  <cols>
    <col min="1" max="1" width="37.85546875" customWidth="1"/>
    <col min="2" max="2" width="54.85546875" customWidth="1"/>
    <col min="3" max="3" width="21.28515625" customWidth="1"/>
    <col min="5" max="5" width="1.7109375" customWidth="1"/>
    <col min="6" max="6" width="45" customWidth="1"/>
    <col min="7" max="7" width="23.28515625" customWidth="1"/>
    <col min="9" max="9" width="2" customWidth="1"/>
    <col min="10" max="10" width="49.7109375" customWidth="1"/>
    <col min="11" max="11" width="22.5703125" customWidth="1"/>
    <col min="13" max="13" width="1.5703125" customWidth="1"/>
    <col min="14" max="14" width="26.28515625" customWidth="1"/>
    <col min="17" max="17" width="1.5703125" customWidth="1"/>
    <col min="18" max="18" width="29.140625" customWidth="1"/>
  </cols>
  <sheetData>
    <row r="1" spans="1:20" ht="16.5" thickBot="1" x14ac:dyDescent="0.3">
      <c r="A1" s="48" t="s">
        <v>14</v>
      </c>
      <c r="B1" s="221" t="s">
        <v>309</v>
      </c>
      <c r="C1" s="222"/>
      <c r="D1" s="223"/>
      <c r="F1" s="189" t="s">
        <v>3</v>
      </c>
      <c r="G1" s="190"/>
      <c r="H1" s="191"/>
      <c r="J1" s="212" t="s">
        <v>310</v>
      </c>
      <c r="K1" s="213"/>
      <c r="L1" s="214"/>
      <c r="N1" s="215" t="s">
        <v>311</v>
      </c>
      <c r="O1" s="216"/>
      <c r="P1" s="217"/>
      <c r="R1" s="218" t="s">
        <v>312</v>
      </c>
      <c r="S1" s="219"/>
      <c r="T1" s="220"/>
    </row>
    <row r="2" spans="1:20" ht="15.75" thickBot="1" x14ac:dyDescent="0.3">
      <c r="A2" s="49"/>
      <c r="B2" s="1" t="s">
        <v>0</v>
      </c>
      <c r="C2" s="1" t="s">
        <v>1</v>
      </c>
      <c r="D2" s="1" t="s">
        <v>2</v>
      </c>
      <c r="F2" s="1" t="s">
        <v>0</v>
      </c>
      <c r="G2" s="1" t="s">
        <v>1</v>
      </c>
      <c r="H2" s="1" t="s">
        <v>2</v>
      </c>
      <c r="J2" s="1" t="s">
        <v>0</v>
      </c>
      <c r="K2" s="1" t="s">
        <v>1</v>
      </c>
      <c r="L2" s="1" t="s">
        <v>2</v>
      </c>
      <c r="N2" s="1" t="s">
        <v>0</v>
      </c>
      <c r="O2" s="1" t="s">
        <v>1</v>
      </c>
      <c r="P2" s="1" t="s">
        <v>2</v>
      </c>
      <c r="R2" s="1" t="s">
        <v>0</v>
      </c>
      <c r="S2" s="1" t="s">
        <v>1</v>
      </c>
      <c r="T2" s="1" t="s">
        <v>2</v>
      </c>
    </row>
    <row r="3" spans="1:20" x14ac:dyDescent="0.25">
      <c r="H3" s="22"/>
    </row>
    <row r="4" spans="1:20" ht="30" x14ac:dyDescent="0.25">
      <c r="B4" s="64" t="s">
        <v>313</v>
      </c>
      <c r="C4" s="51">
        <v>58335332.149999999</v>
      </c>
      <c r="D4" s="60">
        <v>89.71</v>
      </c>
      <c r="F4" s="122" t="str">
        <f>'[1]EGRESOS 4° TRIM.  2017 CON COMP'!$C$2083</f>
        <v>Reparación urgente de la Bodega lado de Malla y Techo</v>
      </c>
      <c r="G4" s="4">
        <f>'[1]EGRESOS 4° TRIM.  2017 CON COMP'!$K$2083</f>
        <v>3523625</v>
      </c>
      <c r="H4" s="22">
        <v>95</v>
      </c>
      <c r="J4" s="155" t="s">
        <v>546</v>
      </c>
      <c r="K4" s="4">
        <f>'[2]PROGRAMA III'!$S$17+'[2]PROGRAMA III'!$T$17</f>
        <v>144354240.37</v>
      </c>
      <c r="L4" s="156">
        <v>41</v>
      </c>
    </row>
    <row r="5" spans="1:20" ht="30" x14ac:dyDescent="0.25">
      <c r="B5" s="50" t="s">
        <v>314</v>
      </c>
      <c r="C5" s="51">
        <v>50000000</v>
      </c>
      <c r="D5" s="52">
        <v>100</v>
      </c>
      <c r="F5" s="123" t="str">
        <f>'[1]EGRESOS 4° TRIM.  2017 CON COMP'!$C$2102</f>
        <v>FORTALECIMIENTO INSTITUCIONAL- EXPEDIENTE UNICO</v>
      </c>
      <c r="G5" s="4">
        <f>'[1]EGRESOS 4° TRIM.  2017 CON COMP'!$K$2102</f>
        <v>17196290.600000001</v>
      </c>
      <c r="H5" s="22">
        <v>92</v>
      </c>
      <c r="J5" s="123" t="str">
        <f>'[2]PROGRAMA III'!$D$20</f>
        <v>Fortalecer el desarrollo institucional</v>
      </c>
      <c r="K5" s="4">
        <f>'[2]PROGRAMA III'!$S$20+'[2]PROGRAMA III'!$T$20</f>
        <v>39743086.259999998</v>
      </c>
      <c r="L5" s="156">
        <v>39.03</v>
      </c>
    </row>
    <row r="6" spans="1:20" ht="30" x14ac:dyDescent="0.25">
      <c r="B6" s="64" t="s">
        <v>315</v>
      </c>
      <c r="C6" s="51">
        <v>6497900</v>
      </c>
      <c r="D6" s="52">
        <v>100</v>
      </c>
      <c r="F6" t="str">
        <f>'[1]EGRESOS 4° TRIM.  2017 CON COMP'!$C$2145</f>
        <v>Apoyo  de gestion de cobro administrativo</v>
      </c>
      <c r="G6" s="4">
        <f>'[1]EGRESOS 4° TRIM.  2017 CON COMP'!$K$2145</f>
        <v>20000000</v>
      </c>
      <c r="H6" s="22">
        <v>100</v>
      </c>
      <c r="J6" s="155" t="str">
        <f>'[2]PROGRAMA III'!$D$21</f>
        <v>Ejecutar los diseños fisicos en Plataforma Servicios y Concejo.</v>
      </c>
      <c r="K6" s="4">
        <f>'[2]PROGRAMA III'!$T$21</f>
        <v>113690847</v>
      </c>
      <c r="L6" s="22">
        <v>97.98</v>
      </c>
    </row>
    <row r="7" spans="1:20" x14ac:dyDescent="0.25">
      <c r="B7" s="50"/>
      <c r="C7" s="53"/>
      <c r="D7" s="50"/>
      <c r="F7" t="str">
        <f>'[1]EGRESOS 4° TRIM.  2017 CON COMP'!$C$2330</f>
        <v>PROYECTO GARABITO INFORMA</v>
      </c>
      <c r="G7" s="4">
        <f>'[1]EGRESOS 4° TRIM.  2017 CON COMP'!$K$2330</f>
        <v>6250000</v>
      </c>
      <c r="H7" s="22">
        <v>100</v>
      </c>
      <c r="J7" s="123"/>
      <c r="K7" s="4"/>
    </row>
    <row r="8" spans="1:20" x14ac:dyDescent="0.25">
      <c r="K8" s="55">
        <f>SUM(K4:K7)</f>
        <v>297788173.63</v>
      </c>
    </row>
    <row r="9" spans="1:20" ht="15.75" x14ac:dyDescent="0.25">
      <c r="B9" s="54" t="s">
        <v>263</v>
      </c>
      <c r="C9" s="55">
        <f>SUM(C4:C8)</f>
        <v>114833232.15000001</v>
      </c>
      <c r="F9" s="54" t="s">
        <v>263</v>
      </c>
      <c r="G9" s="55">
        <f>SUM(G4:G8)</f>
        <v>46969915.600000001</v>
      </c>
    </row>
    <row r="10" spans="1:20" ht="16.5" thickBot="1" x14ac:dyDescent="0.3">
      <c r="B10" s="54"/>
      <c r="C10" s="55"/>
    </row>
    <row r="11" spans="1:20" ht="16.5" thickBot="1" x14ac:dyDescent="0.3">
      <c r="A11" s="48" t="s">
        <v>116</v>
      </c>
      <c r="B11" s="221" t="s">
        <v>309</v>
      </c>
      <c r="C11" s="222"/>
      <c r="D11" s="223"/>
      <c r="F11" s="189" t="s">
        <v>3</v>
      </c>
      <c r="G11" s="190"/>
      <c r="H11" s="191"/>
      <c r="J11" s="212" t="s">
        <v>310</v>
      </c>
      <c r="K11" s="213"/>
      <c r="L11" s="214"/>
      <c r="N11" s="215" t="s">
        <v>311</v>
      </c>
      <c r="O11" s="216"/>
      <c r="P11" s="217"/>
      <c r="R11" s="218" t="s">
        <v>312</v>
      </c>
      <c r="S11" s="219"/>
      <c r="T11" s="220"/>
    </row>
    <row r="12" spans="1:20" ht="15.75" thickBot="1" x14ac:dyDescent="0.3">
      <c r="A12" s="49"/>
      <c r="B12" s="1" t="s">
        <v>0</v>
      </c>
      <c r="C12" s="1" t="s">
        <v>1</v>
      </c>
      <c r="D12" s="1" t="s">
        <v>2</v>
      </c>
      <c r="F12" s="1" t="s">
        <v>0</v>
      </c>
      <c r="G12" s="1" t="s">
        <v>1</v>
      </c>
      <c r="H12" s="1" t="s">
        <v>2</v>
      </c>
      <c r="J12" s="1" t="s">
        <v>0</v>
      </c>
      <c r="K12" s="1" t="s">
        <v>1</v>
      </c>
      <c r="L12" s="1" t="s">
        <v>2</v>
      </c>
      <c r="N12" s="1" t="s">
        <v>0</v>
      </c>
      <c r="O12" s="1" t="s">
        <v>1</v>
      </c>
      <c r="P12" s="1" t="s">
        <v>2</v>
      </c>
      <c r="R12" s="1" t="s">
        <v>0</v>
      </c>
      <c r="S12" s="1" t="s">
        <v>1</v>
      </c>
      <c r="T12" s="1" t="s">
        <v>2</v>
      </c>
    </row>
    <row r="14" spans="1:20" x14ac:dyDescent="0.25">
      <c r="B14" s="69" t="s">
        <v>343</v>
      </c>
      <c r="C14" s="51">
        <v>2975614.85</v>
      </c>
      <c r="D14" s="52">
        <v>99.19</v>
      </c>
      <c r="F14" t="str">
        <f>'[1]EGRESOS 4° TRIM.  2017 CON COMP'!$C$2052</f>
        <v>FUERZA PUBLICA FONDOS IBI</v>
      </c>
      <c r="G14" s="4">
        <f>'[1]EGRESOS 4° TRIM.  2017 CON COMP'!$K$2052</f>
        <v>2840230.37</v>
      </c>
      <c r="H14" s="22">
        <v>81</v>
      </c>
      <c r="J14" t="str">
        <f>'[2]PROGRAMA III'!$D$19</f>
        <v>Fortalecer a la Fuerza Publica</v>
      </c>
      <c r="K14" s="143">
        <f>'[2]PROGRAMA III'!$S$19+'[2]PROGRAMA III'!$T$19</f>
        <v>1848849.33</v>
      </c>
      <c r="L14" s="22">
        <v>61.6</v>
      </c>
    </row>
    <row r="15" spans="1:20" ht="30" x14ac:dyDescent="0.25">
      <c r="B15" s="69" t="s">
        <v>344</v>
      </c>
      <c r="C15" s="51">
        <v>1200000</v>
      </c>
      <c r="D15" s="52">
        <v>100</v>
      </c>
      <c r="F15" t="str">
        <f>'[1]EGRESOS 4° TRIM.  2017 CON COMP'!$C$2300</f>
        <v>FORTALECIMIENTO PROGRAMA SALVAVIDAS</v>
      </c>
      <c r="G15" s="4">
        <f>'[1]EGRESOS 4° TRIM.  2017 CON COMP'!$K$2300</f>
        <v>4674126</v>
      </c>
      <c r="H15" s="22">
        <v>93</v>
      </c>
      <c r="J15" t="str">
        <f>'[2]PROGRAMA III'!$D$31</f>
        <v>Apoyar organizaciones sociales</v>
      </c>
      <c r="K15" s="143">
        <f>'[2]PROGRAMA III'!$S$31+'[2]PROGRAMA III'!$T$31</f>
        <v>13999999.92</v>
      </c>
      <c r="L15" s="22">
        <v>100</v>
      </c>
    </row>
    <row r="16" spans="1:20" x14ac:dyDescent="0.25">
      <c r="B16" s="69" t="s">
        <v>345</v>
      </c>
      <c r="C16" s="51">
        <v>34825500</v>
      </c>
      <c r="D16" s="52">
        <v>99.18</v>
      </c>
      <c r="J16" t="str">
        <f>'[2]PROGRAMA III'!$D$53</f>
        <v>Fortalecer programa guardavidas.</v>
      </c>
      <c r="K16" s="143">
        <f>'[2]PROGRAMA III'!$T$53</f>
        <v>13735000</v>
      </c>
      <c r="L16" s="22">
        <v>13.1</v>
      </c>
    </row>
    <row r="17" spans="1:20" ht="30" x14ac:dyDescent="0.25">
      <c r="B17" s="69" t="s">
        <v>346</v>
      </c>
      <c r="C17" s="51">
        <v>700000</v>
      </c>
      <c r="D17" s="52">
        <v>100</v>
      </c>
      <c r="F17" s="54" t="s">
        <v>263</v>
      </c>
      <c r="G17" s="55">
        <f>SUM(G13:G16)</f>
        <v>7514356.3700000001</v>
      </c>
      <c r="K17" s="55">
        <f>SUM(K14:K16)</f>
        <v>29583849.25</v>
      </c>
      <c r="L17" s="22"/>
    </row>
    <row r="18" spans="1:20" ht="15.75" x14ac:dyDescent="0.25">
      <c r="B18" s="54" t="s">
        <v>263</v>
      </c>
      <c r="C18" s="61">
        <f>SUM(C14:C17)</f>
        <v>39701114.850000001</v>
      </c>
      <c r="D18" s="50"/>
    </row>
    <row r="20" spans="1:20" ht="15.75" thickBot="1" x14ac:dyDescent="0.3"/>
    <row r="21" spans="1:20" ht="16.5" thickBot="1" x14ac:dyDescent="0.3">
      <c r="A21" s="48" t="s">
        <v>131</v>
      </c>
      <c r="B21" s="221" t="s">
        <v>309</v>
      </c>
      <c r="C21" s="222"/>
      <c r="D21" s="223"/>
      <c r="F21" s="189" t="s">
        <v>3</v>
      </c>
      <c r="G21" s="190"/>
      <c r="H21" s="191"/>
      <c r="J21" s="212" t="s">
        <v>310</v>
      </c>
      <c r="K21" s="213"/>
      <c r="L21" s="214"/>
      <c r="N21" s="215" t="s">
        <v>311</v>
      </c>
      <c r="O21" s="216"/>
      <c r="P21" s="217"/>
      <c r="R21" s="218" t="s">
        <v>312</v>
      </c>
      <c r="S21" s="219"/>
      <c r="T21" s="220"/>
    </row>
    <row r="22" spans="1:20" ht="15.75" thickBot="1" x14ac:dyDescent="0.3">
      <c r="A22" s="49"/>
      <c r="B22" s="1" t="s">
        <v>0</v>
      </c>
      <c r="C22" s="1" t="s">
        <v>1</v>
      </c>
      <c r="D22" s="1" t="s">
        <v>2</v>
      </c>
      <c r="F22" s="1" t="s">
        <v>0</v>
      </c>
      <c r="G22" s="1" t="s">
        <v>1</v>
      </c>
      <c r="H22" s="1" t="s">
        <v>2</v>
      </c>
      <c r="J22" s="1" t="s">
        <v>0</v>
      </c>
      <c r="K22" s="1" t="s">
        <v>1</v>
      </c>
      <c r="L22" s="1" t="s">
        <v>2</v>
      </c>
      <c r="N22" s="1" t="s">
        <v>0</v>
      </c>
      <c r="O22" s="1" t="s">
        <v>1</v>
      </c>
      <c r="P22" s="1" t="s">
        <v>2</v>
      </c>
      <c r="R22" s="1" t="s">
        <v>0</v>
      </c>
      <c r="S22" s="1" t="s">
        <v>1</v>
      </c>
      <c r="T22" s="1" t="s">
        <v>2</v>
      </c>
    </row>
    <row r="23" spans="1:20" ht="30" x14ac:dyDescent="0.25">
      <c r="F23" s="123" t="str">
        <f>'[1]EGRESOS 4° TRIM.  2017 CON COMP'!$C$2320</f>
        <v>ESCUELA LAGUNILLAS: COMPRA INSTRUMENTOS BANDA</v>
      </c>
      <c r="G23" s="4">
        <v>935000</v>
      </c>
      <c r="H23" s="22">
        <v>94</v>
      </c>
      <c r="J23" t="str">
        <f>'[2]PROGRAMA III'!$D$33</f>
        <v>Mejoras Instalaciones Educativas</v>
      </c>
      <c r="K23" s="143">
        <f>'[2]PROGRAMA III'!$T$33</f>
        <v>10034656</v>
      </c>
      <c r="L23" s="22">
        <v>83.6</v>
      </c>
    </row>
    <row r="24" spans="1:20" ht="30" x14ac:dyDescent="0.25">
      <c r="B24" s="72" t="s">
        <v>337</v>
      </c>
      <c r="C24" s="73">
        <v>2094769</v>
      </c>
      <c r="D24" s="74">
        <v>59.85</v>
      </c>
      <c r="F24" s="123" t="str">
        <f>'[1]EGRESOS 4° TRIM.  2017 CON COMP'!$C$2325</f>
        <v>ESCUELA PLAYA AZUL: COMPRA INSTRUMENTOS BANDA</v>
      </c>
      <c r="G24" s="4">
        <v>935000</v>
      </c>
      <c r="H24" s="22">
        <v>94</v>
      </c>
      <c r="J24" s="123" t="s">
        <v>552</v>
      </c>
      <c r="K24" s="143">
        <f>'[2]PROGRAMA IV'!$T$19</f>
        <v>7135822</v>
      </c>
      <c r="L24" s="22">
        <v>100</v>
      </c>
    </row>
    <row r="25" spans="1:20" ht="30" x14ac:dyDescent="0.25">
      <c r="B25" s="64" t="s">
        <v>338</v>
      </c>
      <c r="C25" s="51">
        <v>5000000</v>
      </c>
      <c r="D25" s="74">
        <v>100</v>
      </c>
      <c r="F25" s="123" t="str">
        <f>'[1]EGRESOS 4° TRIM.  2017 CON COMP'!$C$2341</f>
        <v>Construcción de Techado para la Cancha Multiusos de Tárcoles</v>
      </c>
      <c r="G25" s="4">
        <f>'[1]EGRESOS 4° TRIM.  2017 CON COMP'!$K$2341</f>
        <v>22000000</v>
      </c>
      <c r="H25" s="22">
        <v>100</v>
      </c>
      <c r="K25" s="55">
        <f>SUM(K23:K24)</f>
        <v>17170478</v>
      </c>
    </row>
    <row r="26" spans="1:20" ht="15.75" x14ac:dyDescent="0.25">
      <c r="B26" s="64" t="s">
        <v>339</v>
      </c>
      <c r="C26" s="51">
        <v>255000</v>
      </c>
      <c r="D26" s="80">
        <v>25.5</v>
      </c>
      <c r="F26" s="54" t="s">
        <v>263</v>
      </c>
      <c r="G26" s="55">
        <f>SUM(G23:G25)</f>
        <v>23870000</v>
      </c>
    </row>
    <row r="27" spans="1:20" x14ac:dyDescent="0.25">
      <c r="B27" s="64" t="s">
        <v>340</v>
      </c>
      <c r="C27" s="51">
        <v>1390000</v>
      </c>
      <c r="D27" s="74">
        <v>92.67</v>
      </c>
    </row>
    <row r="28" spans="1:20" ht="24" x14ac:dyDescent="0.25">
      <c r="B28" s="64" t="s">
        <v>341</v>
      </c>
      <c r="C28" s="51">
        <v>7396194</v>
      </c>
      <c r="D28" s="74">
        <v>100</v>
      </c>
    </row>
    <row r="29" spans="1:20" x14ac:dyDescent="0.25">
      <c r="B29" s="64" t="s">
        <v>342</v>
      </c>
      <c r="C29" s="51">
        <v>10309037</v>
      </c>
      <c r="D29" s="74">
        <v>100</v>
      </c>
    </row>
    <row r="30" spans="1:20" x14ac:dyDescent="0.25">
      <c r="B30" s="50"/>
      <c r="C30" s="53"/>
      <c r="D30" s="50"/>
    </row>
    <row r="31" spans="1:20" ht="15.75" x14ac:dyDescent="0.25">
      <c r="B31" s="54" t="s">
        <v>263</v>
      </c>
      <c r="C31" s="55">
        <f>SUM(C24:C30)</f>
        <v>26445000</v>
      </c>
      <c r="D31" s="50"/>
    </row>
    <row r="32" spans="1:20" ht="16.5" thickBot="1" x14ac:dyDescent="0.3">
      <c r="B32" s="54"/>
      <c r="C32" s="55"/>
    </row>
    <row r="33" spans="1:20" ht="16.5" thickBot="1" x14ac:dyDescent="0.3">
      <c r="A33" s="48" t="s">
        <v>348</v>
      </c>
      <c r="B33" s="221" t="s">
        <v>309</v>
      </c>
      <c r="C33" s="222"/>
      <c r="D33" s="223"/>
      <c r="F33" s="189" t="s">
        <v>3</v>
      </c>
      <c r="G33" s="190"/>
      <c r="H33" s="191"/>
      <c r="J33" s="212" t="s">
        <v>310</v>
      </c>
      <c r="K33" s="213"/>
      <c r="L33" s="214"/>
      <c r="N33" s="215" t="s">
        <v>311</v>
      </c>
      <c r="O33" s="216"/>
      <c r="P33" s="217"/>
      <c r="R33" s="218" t="s">
        <v>312</v>
      </c>
      <c r="S33" s="219"/>
      <c r="T33" s="220"/>
    </row>
    <row r="34" spans="1:20" ht="15.75" thickBot="1" x14ac:dyDescent="0.3">
      <c r="A34" s="49"/>
      <c r="B34" s="1" t="s">
        <v>0</v>
      </c>
      <c r="C34" s="1" t="s">
        <v>1</v>
      </c>
      <c r="D34" s="1" t="s">
        <v>2</v>
      </c>
      <c r="F34" s="1" t="s">
        <v>0</v>
      </c>
      <c r="G34" s="1" t="s">
        <v>1</v>
      </c>
      <c r="H34" s="1" t="s">
        <v>2</v>
      </c>
      <c r="J34" s="1" t="s">
        <v>0</v>
      </c>
      <c r="K34" s="1" t="s">
        <v>1</v>
      </c>
      <c r="L34" s="1" t="s">
        <v>2</v>
      </c>
      <c r="N34" s="1" t="s">
        <v>0</v>
      </c>
      <c r="O34" s="1" t="s">
        <v>1</v>
      </c>
      <c r="P34" s="1" t="s">
        <v>2</v>
      </c>
      <c r="R34" s="1" t="s">
        <v>0</v>
      </c>
      <c r="S34" s="1" t="s">
        <v>1</v>
      </c>
      <c r="T34" s="1" t="s">
        <v>2</v>
      </c>
    </row>
    <row r="35" spans="1:20" ht="30" x14ac:dyDescent="0.25">
      <c r="F35" s="123" t="str">
        <f>'[1]EGRESOS 4° TRIM.  2017 CON COMP'!$C$2181</f>
        <v>PLAN REGULADOR RURAL CANTON DE GARABITO-ULTIMA ETAPA</v>
      </c>
      <c r="G35" s="4">
        <f>'[1]EGRESOS 4° TRIM.  2017 CON COMP'!$K$2181</f>
        <v>15000000</v>
      </c>
      <c r="H35" s="22">
        <v>100</v>
      </c>
      <c r="J35" t="s">
        <v>547</v>
      </c>
      <c r="K35" s="4">
        <f>'[2]PROGRAMA III'!$S$16+'[2]PROGRAMA III'!$T$16</f>
        <v>144354240.37</v>
      </c>
      <c r="L35" s="22">
        <v>41</v>
      </c>
    </row>
    <row r="36" spans="1:20" x14ac:dyDescent="0.25">
      <c r="B36" s="68" t="s">
        <v>349</v>
      </c>
      <c r="C36" s="58">
        <v>71100000</v>
      </c>
      <c r="D36" s="52">
        <v>89.94</v>
      </c>
      <c r="F36" t="str">
        <f>'[1]EGRESOS 4° TRIM.  2017 CON COMP'!$C$2197</f>
        <v>CENTRO DE VALORIZABLES RELLENO SANITARIO</v>
      </c>
      <c r="G36" s="4">
        <f>'[1]EGRESOS 4° TRIM.  2017 CON COMP'!$K$2197</f>
        <v>63500000</v>
      </c>
      <c r="H36" s="22">
        <v>100</v>
      </c>
      <c r="J36" t="str">
        <f>'[2]PROGRAMA III'!$D$22</f>
        <v>Dotar de celdas para el tratamiento de residuos solidos.</v>
      </c>
      <c r="K36" s="4">
        <f>'[2]PROGRAMA III'!$T$22</f>
        <v>30349500</v>
      </c>
      <c r="L36" s="22">
        <v>88.9</v>
      </c>
    </row>
    <row r="37" spans="1:20" x14ac:dyDescent="0.25">
      <c r="B37" s="64" t="s">
        <v>350</v>
      </c>
      <c r="C37" s="51">
        <v>18068369.550000001</v>
      </c>
      <c r="D37" s="52">
        <v>90.34</v>
      </c>
      <c r="F37" t="str">
        <f>'[1]EGRESOS 4° TRIM.  2017 CON COMP'!$C$2202</f>
        <v>CONSTRUCCION TRINCHERA RELLENO SANITARIO</v>
      </c>
      <c r="G37" s="4">
        <f>'[1]EGRESOS 4° TRIM.  2017 CON COMP'!$K$2202</f>
        <v>19500000</v>
      </c>
      <c r="H37" s="22">
        <v>38</v>
      </c>
      <c r="K37" s="4"/>
      <c r="L37" s="22"/>
    </row>
    <row r="38" spans="1:20" ht="15.75" x14ac:dyDescent="0.25">
      <c r="B38" s="64" t="s">
        <v>351</v>
      </c>
      <c r="C38" s="51">
        <v>347193.8</v>
      </c>
      <c r="D38" s="80">
        <v>28.93</v>
      </c>
      <c r="F38" s="54" t="s">
        <v>263</v>
      </c>
      <c r="G38" s="55">
        <f ca="1">SUM(G35:G39)</f>
        <v>98000000</v>
      </c>
      <c r="K38" s="55">
        <f>SUM(K35:K37)</f>
        <v>174703740.37</v>
      </c>
    </row>
    <row r="39" spans="1:20" x14ac:dyDescent="0.25">
      <c r="B39" s="64" t="s">
        <v>352</v>
      </c>
      <c r="C39" s="51">
        <v>13662180</v>
      </c>
      <c r="D39" s="52">
        <v>97.59</v>
      </c>
    </row>
    <row r="40" spans="1:20" x14ac:dyDescent="0.25">
      <c r="B40" s="50"/>
      <c r="C40" s="53"/>
      <c r="D40" s="50"/>
    </row>
    <row r="41" spans="1:20" ht="15.75" x14ac:dyDescent="0.25">
      <c r="B41" s="54" t="s">
        <v>263</v>
      </c>
      <c r="C41" s="61">
        <f>SUM(C36:C40)</f>
        <v>103177743.34999999</v>
      </c>
    </row>
    <row r="42" spans="1:20" ht="15.75" x14ac:dyDescent="0.25">
      <c r="B42" s="54"/>
      <c r="C42" s="55"/>
    </row>
    <row r="43" spans="1:20" ht="15.75" thickBot="1" x14ac:dyDescent="0.3"/>
    <row r="44" spans="1:20" ht="16.5" thickBot="1" x14ac:dyDescent="0.3">
      <c r="A44" s="48" t="s">
        <v>169</v>
      </c>
      <c r="B44" s="221" t="s">
        <v>309</v>
      </c>
      <c r="C44" s="222"/>
      <c r="D44" s="223"/>
      <c r="F44" s="189" t="s">
        <v>3</v>
      </c>
      <c r="G44" s="190"/>
      <c r="H44" s="191"/>
      <c r="J44" s="212" t="s">
        <v>310</v>
      </c>
      <c r="K44" s="213"/>
      <c r="L44" s="214"/>
      <c r="N44" s="215" t="s">
        <v>311</v>
      </c>
      <c r="O44" s="216"/>
      <c r="P44" s="217"/>
      <c r="R44" s="218" t="s">
        <v>312</v>
      </c>
      <c r="S44" s="219"/>
      <c r="T44" s="220"/>
    </row>
    <row r="45" spans="1:20" ht="15.75" thickBot="1" x14ac:dyDescent="0.3">
      <c r="A45" s="49"/>
      <c r="B45" s="1" t="s">
        <v>0</v>
      </c>
      <c r="C45" s="1" t="s">
        <v>1</v>
      </c>
      <c r="D45" s="1" t="s">
        <v>2</v>
      </c>
      <c r="F45" s="1" t="s">
        <v>0</v>
      </c>
      <c r="G45" s="1" t="s">
        <v>1</v>
      </c>
      <c r="H45" s="1" t="s">
        <v>2</v>
      </c>
      <c r="J45" s="1" t="s">
        <v>0</v>
      </c>
      <c r="K45" s="1" t="s">
        <v>1</v>
      </c>
      <c r="L45" s="1" t="s">
        <v>2</v>
      </c>
      <c r="N45" s="1" t="s">
        <v>0</v>
      </c>
      <c r="O45" s="1" t="s">
        <v>1</v>
      </c>
      <c r="P45" s="1" t="s">
        <v>2</v>
      </c>
      <c r="R45" s="1" t="s">
        <v>0</v>
      </c>
      <c r="S45" s="1" t="s">
        <v>1</v>
      </c>
      <c r="T45" s="1" t="s">
        <v>2</v>
      </c>
    </row>
    <row r="46" spans="1:20" x14ac:dyDescent="0.25">
      <c r="F46" s="124" t="s">
        <v>399</v>
      </c>
      <c r="G46" s="4">
        <f>'[1]EGRESOS 4° TRIM.  2017 CON COMP'!$K$1947</f>
        <v>162256790.19</v>
      </c>
      <c r="H46" s="22">
        <v>96</v>
      </c>
    </row>
    <row r="47" spans="1:20" ht="30" x14ac:dyDescent="0.25">
      <c r="B47" s="68" t="s">
        <v>316</v>
      </c>
      <c r="C47" s="56">
        <v>1220123.82</v>
      </c>
      <c r="D47" s="81">
        <v>57.93</v>
      </c>
      <c r="F47" s="123" t="str">
        <f>'[1]EGRESOS 4° TRIM.  2017 CON COMP'!$C$2064</f>
        <v>AYUDA  ALA POBLACION  CON DISCAPACIDAD DEL COLEGIO DE JACO</v>
      </c>
      <c r="G47" s="4">
        <f>'[1]EGRESOS 4° TRIM.  2017 CON COMP'!$K$2064</f>
        <v>4999787</v>
      </c>
      <c r="H47" s="22">
        <v>100</v>
      </c>
      <c r="J47" t="str">
        <f>'[2]PROGRAMA III'!$D$18</f>
        <v>Activar el Servicio Social de los Cecudis</v>
      </c>
      <c r="K47" s="4">
        <f>'[2]PROGRAMA III'!$S$18+'[2]PROGRAMA III'!$T$18</f>
        <v>252778999.59999999</v>
      </c>
      <c r="L47" s="22">
        <v>92.2</v>
      </c>
    </row>
    <row r="48" spans="1:20" x14ac:dyDescent="0.25">
      <c r="B48" s="68" t="s">
        <v>317</v>
      </c>
      <c r="C48" s="58">
        <v>2461492.65</v>
      </c>
      <c r="D48" s="52">
        <v>82.05</v>
      </c>
      <c r="F48" s="125" t="s">
        <v>400</v>
      </c>
      <c r="G48" s="4">
        <f>'[1]EGRESOS 4° TRIM.  2017 CON COMP'!$K$2078</f>
        <v>10000000</v>
      </c>
      <c r="H48" s="22">
        <v>100</v>
      </c>
      <c r="J48" t="str">
        <f>'[2]PROGRAMA III'!$D$23</f>
        <v>Desarrollar eventos especiales con la comunidad.</v>
      </c>
      <c r="K48" s="4">
        <f>'[2]PROGRAMA III'!$S$23+'[2]PROGRAMA III'!$T$23</f>
        <v>142678822.56999999</v>
      </c>
      <c r="L48" s="22">
        <v>79.2</v>
      </c>
    </row>
    <row r="49" spans="1:12" x14ac:dyDescent="0.25">
      <c r="B49" s="68" t="s">
        <v>318</v>
      </c>
      <c r="C49" s="58">
        <v>5485762.1200000001</v>
      </c>
      <c r="D49" s="80">
        <v>52.25</v>
      </c>
      <c r="F49" t="str">
        <f>'[1]EGRESOS 4° TRIM.  2017 CON COMP'!$C$2091</f>
        <v>ALQUILER DE BOMBEROS</v>
      </c>
      <c r="G49" s="4">
        <f>'[1]EGRESOS 4° TRIM.  2017 CON COMP'!$K$2091</f>
        <v>12300000</v>
      </c>
      <c r="H49" s="22">
        <v>100</v>
      </c>
      <c r="J49" t="str">
        <f>'[2]PROGRAMA III'!$D$24</f>
        <v>Promover el arte musical.</v>
      </c>
      <c r="K49" s="4">
        <f>'[2]PROGRAMA III'!$S$24+'[2]PROGRAMA III'!$T$24</f>
        <v>78932029.909999996</v>
      </c>
      <c r="L49" s="22">
        <v>91</v>
      </c>
    </row>
    <row r="50" spans="1:12" x14ac:dyDescent="0.25">
      <c r="B50" s="64" t="s">
        <v>319</v>
      </c>
      <c r="C50" s="51">
        <v>12521775</v>
      </c>
      <c r="D50" s="52">
        <v>99.34</v>
      </c>
      <c r="F50" t="str">
        <f>'[1]EGRESOS 4° TRIM.  2017 CON COMP'!$C$2096</f>
        <v>FESTIVAL DE ARTE 2017</v>
      </c>
      <c r="G50" s="4">
        <f>'[1]EGRESOS 4° TRIM.  2017 CON COMP'!$K$2096</f>
        <v>7995000</v>
      </c>
      <c r="H50" s="22">
        <v>100</v>
      </c>
      <c r="J50" t="str">
        <f>'[2]PROGRAMA III'!$D$34</f>
        <v>Celebracion Distrital</v>
      </c>
      <c r="K50" s="4">
        <f>'[2]PROGRAMA III'!$T$34</f>
        <v>4940000</v>
      </c>
      <c r="L50" s="22">
        <v>98.8</v>
      </c>
    </row>
    <row r="51" spans="1:12" ht="30" x14ac:dyDescent="0.25">
      <c r="B51" s="64" t="s">
        <v>320</v>
      </c>
      <c r="C51" s="51">
        <v>672130</v>
      </c>
      <c r="D51" s="52">
        <v>100</v>
      </c>
      <c r="F51" s="123" t="str">
        <f>'[1]EGRESOS 4° TRIM.  2017 CON COMP'!$C$2126</f>
        <v>Apoyo a la Asociación de Desarrollo Integral de Quebrada Ganado  para Realización de Proyectos</v>
      </c>
      <c r="G51" s="4">
        <f>'[1]EGRESOS 4° TRIM.  2017 CON COMP'!$K$2126</f>
        <v>40000000</v>
      </c>
      <c r="H51" s="22">
        <v>100</v>
      </c>
      <c r="J51" s="123" t="str">
        <f>'[2]PROGRAMA III'!$G$37</f>
        <v>Atender con los recursos a la poblacion del colegio con discapacidad/ 5.03.06.17</v>
      </c>
      <c r="K51" s="4">
        <f>'[2]PROGRAMA III'!$S$37+'[2]PROGRAMA III'!$T$37</f>
        <v>3560000</v>
      </c>
      <c r="L51" s="22">
        <v>69</v>
      </c>
    </row>
    <row r="52" spans="1:12" ht="30" x14ac:dyDescent="0.25">
      <c r="B52" s="64" t="s">
        <v>321</v>
      </c>
      <c r="C52" s="51">
        <v>1000000</v>
      </c>
      <c r="D52" s="52">
        <v>100</v>
      </c>
      <c r="F52" s="123" t="str">
        <f>'[1]EGRESOS 4° TRIM.  2017 CON COMP'!$C$2131</f>
        <v>Promoviendo  el Desarrollo con Asociaciones del Cantón de Garabito</v>
      </c>
      <c r="G52" s="4">
        <f>'[1]EGRESOS 4° TRIM.  2017 CON COMP'!$K$2131</f>
        <v>5400000</v>
      </c>
      <c r="H52" s="22">
        <v>100</v>
      </c>
      <c r="J52" t="s">
        <v>548</v>
      </c>
      <c r="K52" s="4">
        <f>'[2]PROGRAMA III'!$T$54</f>
        <v>50000000</v>
      </c>
      <c r="L52" s="22">
        <v>100</v>
      </c>
    </row>
    <row r="53" spans="1:12" ht="45" x14ac:dyDescent="0.25">
      <c r="A53" s="57"/>
      <c r="B53" s="64" t="s">
        <v>322</v>
      </c>
      <c r="C53" s="58">
        <v>1300000</v>
      </c>
      <c r="D53" s="52">
        <v>100</v>
      </c>
      <c r="F53" s="123" t="str">
        <f>'[1]EGRESOS 4° TRIM.  2017 CON COMP'!$C$2140</f>
        <v xml:space="preserve"> Ayuda Asociación Desarrollo Integral de Quebrada Ganado, fondos para   becar dos jóvenes que participen en  el Sem</v>
      </c>
      <c r="G53" s="4">
        <f>'[1]EGRESOS 4° TRIM.  2017 CON COMP'!$I$2140</f>
        <v>230000</v>
      </c>
      <c r="H53" s="22">
        <v>100</v>
      </c>
      <c r="J53" s="123" t="str">
        <f>'[2]PROGRAMA III'!$G$63</f>
        <v>Divulgar en un 100% los derechos de los niños y adolescentes del canton/5.03.06.29</v>
      </c>
      <c r="K53" s="4">
        <f>'[2]PROGRAMA III'!$T$63</f>
        <v>256790.5</v>
      </c>
      <c r="L53" s="22">
        <v>100</v>
      </c>
    </row>
    <row r="54" spans="1:12" ht="45" x14ac:dyDescent="0.25">
      <c r="A54" s="57"/>
      <c r="B54" s="64" t="s">
        <v>323</v>
      </c>
      <c r="C54" s="51">
        <v>31228252</v>
      </c>
      <c r="D54" s="52">
        <v>100</v>
      </c>
      <c r="F54" s="123" t="str">
        <f>'[1]EGRESOS 4° TRIM.  2017 CON COMP'!$C$2150</f>
        <v>Operación del Centro de Cuido para menores de edad. Para dos CECUDI (HERRADURA Y JACO) un total de 181 menores</v>
      </c>
      <c r="G54" s="4">
        <f>'[1]EGRESOS 4° TRIM.  2017 CON COMP'!$K$2150</f>
        <v>39247600</v>
      </c>
      <c r="H54" s="22">
        <v>28</v>
      </c>
      <c r="K54" s="55">
        <f>SUM(K47:K53)</f>
        <v>533146642.57999992</v>
      </c>
      <c r="L54" s="22"/>
    </row>
    <row r="55" spans="1:12" x14ac:dyDescent="0.25">
      <c r="A55" s="57"/>
      <c r="B55" s="64" t="s">
        <v>324</v>
      </c>
      <c r="C55" s="51">
        <v>20000000</v>
      </c>
      <c r="D55" s="52">
        <v>100</v>
      </c>
      <c r="F55" t="str">
        <f>'[1]EGRESOS 4° TRIM.  2017 CON COMP'!$C$2176</f>
        <v>APORTE PARA JUNTA SALUD DE GARABITO</v>
      </c>
      <c r="G55" s="4">
        <f>'[1]EGRESOS 4° TRIM.  2017 CON COMP'!$K$2176</f>
        <v>8224236.4500000002</v>
      </c>
      <c r="H55" s="22">
        <v>81</v>
      </c>
    </row>
    <row r="56" spans="1:12" ht="30" x14ac:dyDescent="0.25">
      <c r="A56" s="57"/>
      <c r="B56" s="64" t="s">
        <v>325</v>
      </c>
      <c r="C56" s="51">
        <v>8725000</v>
      </c>
      <c r="D56" s="52">
        <v>87.25</v>
      </c>
      <c r="F56" s="123" t="str">
        <f>'[1]EGRESOS 4° TRIM.  2017 CON COMP'!$C$2190</f>
        <v>CONTRATACION SERVICIOS ATENCION BIBLIOTECA CENTRO CIVICO</v>
      </c>
      <c r="G56" s="4">
        <f>'[1]EGRESOS 4° TRIM.  2017 CON COMP'!$K$2190</f>
        <v>2475000</v>
      </c>
      <c r="H56" s="22">
        <v>99</v>
      </c>
    </row>
    <row r="57" spans="1:12" x14ac:dyDescent="0.25">
      <c r="A57" s="57"/>
      <c r="B57" s="64" t="s">
        <v>326</v>
      </c>
      <c r="C57" s="51">
        <v>30000000</v>
      </c>
      <c r="D57" s="52">
        <v>100</v>
      </c>
      <c r="F57" t="str">
        <f>'[1]EGRESOS 4° TRIM.  2017 CON COMP'!$C$2215</f>
        <v>DIVULGACION DERECHOS NIÑEZ Y ADOLESCENCIA</v>
      </c>
      <c r="G57" s="4">
        <f>'[1]EGRESOS 4° TRIM.  2017 CON COMP'!$K$2215</f>
        <v>10550751</v>
      </c>
      <c r="H57" s="22">
        <v>100</v>
      </c>
    </row>
    <row r="58" spans="1:12" x14ac:dyDescent="0.25">
      <c r="A58" s="57"/>
      <c r="B58" s="64" t="s">
        <v>327</v>
      </c>
      <c r="C58" s="51">
        <v>4256532.62</v>
      </c>
      <c r="D58" s="80">
        <v>76.400000000000006</v>
      </c>
      <c r="F58" t="str">
        <f>'[1]EGRESOS 4° TRIM.  2017 CON COMP'!$C$2228</f>
        <v>CONTRATACION SERVICIOS DE TAEKWON-DO</v>
      </c>
      <c r="G58" s="4">
        <f>'[1]EGRESOS 4° TRIM.  2017 CON COMP'!$K$2228</f>
        <v>3643654.81</v>
      </c>
      <c r="H58" s="22">
        <v>98</v>
      </c>
    </row>
    <row r="59" spans="1:12" ht="30" x14ac:dyDescent="0.25">
      <c r="A59" s="57"/>
      <c r="B59" s="64" t="s">
        <v>328</v>
      </c>
      <c r="C59" s="51">
        <v>5000000</v>
      </c>
      <c r="D59" s="52">
        <v>100</v>
      </c>
      <c r="F59" s="123" t="str">
        <f>'[1]EGRESOS 4° TRIM.  2017 CON COMP'!$C$2244</f>
        <v>CEMENTERIO JACO: CONSTRUCION DE NICHOS, BAÑOS Y AREA COMEDOR</v>
      </c>
      <c r="G59" s="4">
        <f>'[1]EGRESOS 4° TRIM.  2017 CON COMP'!$K$2244</f>
        <v>8640000</v>
      </c>
      <c r="H59" s="22">
        <v>96</v>
      </c>
    </row>
    <row r="60" spans="1:12" ht="45" x14ac:dyDescent="0.25">
      <c r="A60" s="57"/>
      <c r="B60" s="64" t="s">
        <v>329</v>
      </c>
      <c r="C60" s="51">
        <v>3000000</v>
      </c>
      <c r="D60" s="52">
        <v>100</v>
      </c>
      <c r="F60" s="123" t="str">
        <f>'[1]EGRESOS 4° TRIM.  2017 CON COMP'!$C$2254</f>
        <v>COMPRA E INST. JUEGOS INFANTILES RECREATIVOS EN  COMUNIDADES: JACO, QUEBRADA AMARILLA, HERRADURA, TARCOLES</v>
      </c>
      <c r="G60" s="4">
        <f>'[1]EGRESOS 4° TRIM.  2017 CON COMP'!$K$2254</f>
        <v>42826452.899999999</v>
      </c>
      <c r="H60" s="22">
        <v>100</v>
      </c>
    </row>
    <row r="61" spans="1:12" x14ac:dyDescent="0.25">
      <c r="B61" s="64" t="s">
        <v>330</v>
      </c>
      <c r="C61" s="51">
        <v>29999999.960000001</v>
      </c>
      <c r="D61" s="52">
        <v>100</v>
      </c>
      <c r="F61" s="123" t="str">
        <f>'[1]EGRESOS 4° TRIM.  2017 CON COMP'!$C$2259</f>
        <v>BANDA MUNICIPAL: COMPRA INSTRUMENTOS</v>
      </c>
      <c r="G61" s="4">
        <f>'[1]EGRESOS 4° TRIM.  2017 CON COMP'!$K$2259</f>
        <v>34899075.479999997</v>
      </c>
      <c r="H61" s="22">
        <v>100</v>
      </c>
    </row>
    <row r="62" spans="1:12" x14ac:dyDescent="0.25">
      <c r="B62" s="65" t="s">
        <v>331</v>
      </c>
      <c r="C62" s="51">
        <v>29452314.050000001</v>
      </c>
      <c r="D62" s="59">
        <v>98.63</v>
      </c>
      <c r="F62" t="str">
        <f>'[1]EGRESOS 4° TRIM.  2017 CON COMP'!$C$2280</f>
        <v>CELEBRACION CANTONATO DE GARABITO</v>
      </c>
      <c r="G62" s="4">
        <f>'[1]EGRESOS 4° TRIM.  2017 CON COMP'!$K$2280</f>
        <v>31923461.850000001</v>
      </c>
      <c r="H62" s="22">
        <v>100</v>
      </c>
    </row>
    <row r="63" spans="1:12" ht="60" x14ac:dyDescent="0.25">
      <c r="B63" s="64" t="s">
        <v>332</v>
      </c>
      <c r="C63" s="51">
        <v>20000000</v>
      </c>
      <c r="D63" s="52">
        <v>100</v>
      </c>
      <c r="F63" s="126" t="str">
        <f>'[1]EGRESOS 4° TRIM.  2017 CON COMP'!$C$2285</f>
        <v>CELEBRACION NAVIDEÑA JUEGO DE POLVORA COMUNIDADES: QUEBRADA AMARILLA, HERRADURA, QUEBRADA GANADO, LAGUNILLAS, TARCO</v>
      </c>
      <c r="G63" s="127">
        <f>'[1]EGRESOS 4° TRIM.  2017 CON COMP'!$K$2285</f>
        <v>1825000</v>
      </c>
      <c r="H63" s="128">
        <v>46</v>
      </c>
    </row>
    <row r="64" spans="1:12" ht="24" x14ac:dyDescent="0.25">
      <c r="B64" s="64" t="s">
        <v>333</v>
      </c>
      <c r="C64" s="51">
        <v>4200000</v>
      </c>
      <c r="D64" s="52">
        <v>100</v>
      </c>
      <c r="F64" t="str">
        <f>'[1]EGRESOS 4° TRIM.  2017 CON COMP'!$C$2295</f>
        <v>ALUMBRADO NAVIDEÑO CIUDAD JACO</v>
      </c>
      <c r="G64" s="4">
        <f>'[1]EGRESOS 4° TRIM.  2017 CON COMP'!$K$2295</f>
        <v>14970000</v>
      </c>
      <c r="H64" s="22">
        <v>100</v>
      </c>
    </row>
    <row r="65" spans="1:20" ht="30" x14ac:dyDescent="0.25">
      <c r="B65" s="64" t="s">
        <v>334</v>
      </c>
      <c r="C65" s="51">
        <v>14634279.949999999</v>
      </c>
      <c r="D65" s="52">
        <v>85.33</v>
      </c>
      <c r="F65" s="123" t="str">
        <f>'[1]EGRESOS 4° TRIM.  2017 CON COMP'!$C$2305</f>
        <v>CELEBRACION NAVIDEÑA NIÑOS Y NIÑAS DEL CANTON</v>
      </c>
      <c r="G65" s="4">
        <f>'[1]EGRESOS 4° TRIM.  2017 CON COMP'!$K$2305</f>
        <v>21000000</v>
      </c>
      <c r="H65" s="22">
        <v>100</v>
      </c>
    </row>
    <row r="66" spans="1:20" ht="24" x14ac:dyDescent="0.25">
      <c r="B66" s="64" t="s">
        <v>335</v>
      </c>
      <c r="C66" s="51">
        <v>3991630</v>
      </c>
      <c r="D66" s="52">
        <v>99.59</v>
      </c>
      <c r="F66" t="str">
        <f>'[1]EGRESOS 4° TRIM.  2017 CON COMP'!$C$2335</f>
        <v>CELEBRACION DE LA CREACION DEL DISTRITO 02</v>
      </c>
      <c r="G66" s="4">
        <f>'[1]EGRESOS 4° TRIM.  2017 CON COMP'!$K$2335</f>
        <v>1990000</v>
      </c>
      <c r="H66" s="22">
        <v>100</v>
      </c>
    </row>
    <row r="67" spans="1:20" ht="30" x14ac:dyDescent="0.25">
      <c r="B67" s="224" t="s">
        <v>336</v>
      </c>
      <c r="C67" s="225">
        <v>6651000</v>
      </c>
      <c r="D67" s="226">
        <v>92.42</v>
      </c>
      <c r="F67" s="123" t="str">
        <f>'[1]EGRESOS 4° TRIM.  2017 CON COMP'!$C$2369</f>
        <v>Consejo Nacional Polìtica Pùblica de la Persona Joven, Ley 8261</v>
      </c>
      <c r="G67" s="4">
        <f>'[1]EGRESOS 4° TRIM.  2017 CON COMP'!$K$2369</f>
        <v>1995500</v>
      </c>
      <c r="H67" s="22">
        <v>42</v>
      </c>
    </row>
    <row r="68" spans="1:20" ht="45" x14ac:dyDescent="0.25">
      <c r="B68" s="224"/>
      <c r="C68" s="225"/>
      <c r="D68" s="226"/>
      <c r="F68" s="123" t="str">
        <f>'[1]EGRESOS 4° TRIM.  2017 CON COMP'!$C$2409</f>
        <v>Compra E Instalación De Tanque De Almacenamiento De Agua Potable, yTubería, En La Comunidad De Tárcoles, Di</v>
      </c>
      <c r="G68" s="4">
        <f>'[1]EGRESOS 4° TRIM.  2017 CON COMP'!$K$2409</f>
        <v>858675</v>
      </c>
      <c r="H68" s="22">
        <v>100</v>
      </c>
    </row>
    <row r="69" spans="1:20" ht="45" x14ac:dyDescent="0.25">
      <c r="B69" s="54" t="s">
        <v>263</v>
      </c>
      <c r="C69" s="55">
        <f>SUM(C47:C68)</f>
        <v>235800292.17000002</v>
      </c>
      <c r="D69" s="52"/>
      <c r="F69" s="123" t="str">
        <f>'[1]EGRESOS 4° TRIM.  2017 CON COMP'!$C$2420</f>
        <v>Equip. Para Aguas Rápidas y Vertical, Unidad Nueva y Adquirir Eq. De Comunicación, Cruz Roja De Jacó</v>
      </c>
      <c r="G69" s="4">
        <f>'[1]EGRESOS 4° TRIM.  2017 CON COMP'!$K$2420</f>
        <v>6724690.5800000001</v>
      </c>
      <c r="H69" s="22">
        <v>99</v>
      </c>
    </row>
    <row r="70" spans="1:20" ht="30" x14ac:dyDescent="0.25">
      <c r="B70" s="54"/>
      <c r="C70" s="55"/>
      <c r="D70" s="121"/>
      <c r="F70" s="123" t="str">
        <f>'[1]EGRESOS 4° TRIM.  2017 CON COMP'!$C$2441</f>
        <v>Mejoras Iglesia Catolica y aulas de catequesis compra material didactico en Quebrada Ganado</v>
      </c>
      <c r="G70" s="4">
        <f>'[1]EGRESOS 4° TRIM.  2017 CON COMP'!$K$2441</f>
        <v>544500</v>
      </c>
      <c r="H70" s="22">
        <v>100</v>
      </c>
    </row>
    <row r="71" spans="1:20" ht="15.75" x14ac:dyDescent="0.25">
      <c r="B71" s="54"/>
      <c r="C71" s="55"/>
      <c r="D71" s="121"/>
      <c r="F71" t="str">
        <f>'[1]EGRESOS 4° TRIM.  2017 CON COMP'!$C$2315</f>
        <v>CONSTRUCCION GRADERIA MULTIUSOS TARCOLES</v>
      </c>
      <c r="G71" s="4">
        <f>'[1]EGRESOS 4° TRIM.  2017 CON COMP'!$K$2315</f>
        <v>10800000</v>
      </c>
      <c r="H71" s="22">
        <v>72</v>
      </c>
    </row>
    <row r="72" spans="1:20" ht="15.75" x14ac:dyDescent="0.25">
      <c r="D72" s="50"/>
      <c r="F72" s="54" t="s">
        <v>263</v>
      </c>
      <c r="G72" s="55">
        <f ca="1">SUM(G46:G72)</f>
        <v>475520175.25999999</v>
      </c>
    </row>
    <row r="73" spans="1:20" x14ac:dyDescent="0.25">
      <c r="D73" s="50"/>
    </row>
    <row r="74" spans="1:20" ht="15.75" thickBot="1" x14ac:dyDescent="0.3"/>
    <row r="75" spans="1:20" ht="16.5" thickBot="1" x14ac:dyDescent="0.3">
      <c r="A75" s="48" t="s">
        <v>205</v>
      </c>
      <c r="B75" s="221" t="s">
        <v>309</v>
      </c>
      <c r="C75" s="222"/>
      <c r="D75" s="223"/>
      <c r="F75" s="189" t="s">
        <v>3</v>
      </c>
      <c r="G75" s="190"/>
      <c r="H75" s="191"/>
      <c r="J75" s="212" t="s">
        <v>310</v>
      </c>
      <c r="K75" s="213"/>
      <c r="L75" s="214"/>
      <c r="N75" s="215" t="s">
        <v>311</v>
      </c>
      <c r="O75" s="216"/>
      <c r="P75" s="217"/>
      <c r="R75" s="218" t="s">
        <v>312</v>
      </c>
      <c r="S75" s="219"/>
      <c r="T75" s="220"/>
    </row>
    <row r="76" spans="1:20" ht="15.75" thickBot="1" x14ac:dyDescent="0.3">
      <c r="A76" s="49"/>
      <c r="B76" s="1" t="s">
        <v>0</v>
      </c>
      <c r="C76" s="1" t="s">
        <v>1</v>
      </c>
      <c r="D76" s="1" t="s">
        <v>2</v>
      </c>
      <c r="F76" s="1" t="s">
        <v>0</v>
      </c>
      <c r="G76" s="1" t="s">
        <v>1</v>
      </c>
      <c r="H76" s="1" t="s">
        <v>2</v>
      </c>
      <c r="J76" s="1" t="s">
        <v>0</v>
      </c>
      <c r="K76" s="1" t="s">
        <v>1</v>
      </c>
      <c r="L76" s="1" t="s">
        <v>2</v>
      </c>
      <c r="N76" s="1" t="s">
        <v>0</v>
      </c>
      <c r="O76" s="1" t="s">
        <v>1</v>
      </c>
      <c r="P76" s="1" t="s">
        <v>2</v>
      </c>
      <c r="R76" s="1" t="s">
        <v>0</v>
      </c>
      <c r="S76" s="1" t="s">
        <v>1</v>
      </c>
      <c r="T76" s="1" t="s">
        <v>2</v>
      </c>
    </row>
    <row r="77" spans="1:20" ht="30" x14ac:dyDescent="0.25">
      <c r="F77" s="123" t="str">
        <f>'[1]EGRESOS 4° TRIM.  2017 CON COMP'!$C$2234</f>
        <v>PRODUCCION DE PARGO COLORADO EN JAULAS EN HERRADURA</v>
      </c>
      <c r="G77" s="4">
        <f>'[1]EGRESOS 4° TRIM.  2017 CON COMP'!$K$2234</f>
        <v>6138561</v>
      </c>
      <c r="H77" s="22">
        <v>88</v>
      </c>
      <c r="J77" t="str">
        <f>'[2]PROGRAMA III'!$D$43</f>
        <v>Fortalecer las capacidades comunales.</v>
      </c>
      <c r="K77" s="4">
        <f>'[2]PROGRAMA III'!$T$43</f>
        <v>6750000</v>
      </c>
      <c r="L77" s="22">
        <v>100</v>
      </c>
    </row>
    <row r="78" spans="1:20" x14ac:dyDescent="0.25">
      <c r="B78" s="70" t="s">
        <v>347</v>
      </c>
      <c r="C78" s="62">
        <v>7000000</v>
      </c>
      <c r="D78" s="63">
        <v>100</v>
      </c>
      <c r="H78" s="22"/>
    </row>
    <row r="79" spans="1:20" ht="15.75" x14ac:dyDescent="0.25">
      <c r="A79" s="64"/>
      <c r="B79" s="65"/>
      <c r="C79" s="64"/>
      <c r="F79" s="54" t="s">
        <v>263</v>
      </c>
      <c r="G79" s="55">
        <f>SUM(G77:G78)</f>
        <v>6138561</v>
      </c>
      <c r="K79" s="55">
        <f>SUM(K77:K78)</f>
        <v>6750000</v>
      </c>
    </row>
    <row r="81" spans="1:20" ht="15.75" x14ac:dyDescent="0.25">
      <c r="B81" s="54" t="s">
        <v>263</v>
      </c>
      <c r="C81" s="61">
        <f>SUM(C77:C80)</f>
        <v>7000000</v>
      </c>
    </row>
    <row r="82" spans="1:20" ht="15.75" thickBot="1" x14ac:dyDescent="0.3"/>
    <row r="83" spans="1:20" ht="16.5" thickBot="1" x14ac:dyDescent="0.3">
      <c r="A83" s="48" t="s">
        <v>264</v>
      </c>
      <c r="B83" s="221" t="s">
        <v>309</v>
      </c>
      <c r="C83" s="222"/>
      <c r="D83" s="223"/>
      <c r="F83" s="189" t="s">
        <v>3</v>
      </c>
      <c r="G83" s="190"/>
      <c r="H83" s="191"/>
      <c r="J83" s="212" t="s">
        <v>310</v>
      </c>
      <c r="K83" s="213"/>
      <c r="L83" s="214"/>
      <c r="N83" s="215" t="s">
        <v>311</v>
      </c>
      <c r="O83" s="216"/>
      <c r="P83" s="217"/>
      <c r="R83" s="218" t="s">
        <v>312</v>
      </c>
      <c r="S83" s="219"/>
      <c r="T83" s="220"/>
    </row>
    <row r="84" spans="1:20" ht="15.75" thickBot="1" x14ac:dyDescent="0.3">
      <c r="A84" s="49"/>
      <c r="B84" s="1" t="s">
        <v>0</v>
      </c>
      <c r="C84" s="1" t="s">
        <v>1</v>
      </c>
      <c r="D84" s="1" t="s">
        <v>2</v>
      </c>
      <c r="F84" s="1" t="s">
        <v>0</v>
      </c>
      <c r="G84" s="1" t="s">
        <v>1</v>
      </c>
      <c r="H84" s="1" t="s">
        <v>2</v>
      </c>
      <c r="J84" s="1" t="s">
        <v>0</v>
      </c>
      <c r="K84" s="1" t="s">
        <v>1</v>
      </c>
      <c r="L84" s="1" t="s">
        <v>2</v>
      </c>
      <c r="N84" s="1" t="s">
        <v>0</v>
      </c>
      <c r="O84" s="1" t="s">
        <v>1</v>
      </c>
      <c r="P84" s="1" t="s">
        <v>2</v>
      </c>
      <c r="R84" s="1" t="s">
        <v>0</v>
      </c>
      <c r="S84" s="1" t="s">
        <v>1</v>
      </c>
      <c r="T84" s="1" t="s">
        <v>2</v>
      </c>
    </row>
    <row r="86" spans="1:20" ht="30" x14ac:dyDescent="0.25">
      <c r="B86" s="64" t="s">
        <v>369</v>
      </c>
      <c r="C86" s="51">
        <v>6753000</v>
      </c>
      <c r="D86" s="60">
        <v>94.81</v>
      </c>
      <c r="J86" s="123" t="str">
        <f>'[2]PROGRAMA III'!$G$36</f>
        <v>Destinar recursos para la compra de tanque y red distribucion de agua en Pueblo Nuevo/5.03.06.16</v>
      </c>
      <c r="K86" s="4">
        <f>'[2]PROGRAMA III'!$T$36</f>
        <v>17737427.43</v>
      </c>
      <c r="L86" s="22">
        <v>88.7</v>
      </c>
    </row>
    <row r="87" spans="1:20" ht="30" x14ac:dyDescent="0.25">
      <c r="B87" s="64" t="s">
        <v>370</v>
      </c>
      <c r="C87" s="51">
        <v>6184084.25</v>
      </c>
      <c r="D87" s="60">
        <v>90.77</v>
      </c>
      <c r="J87" s="123" t="s">
        <v>549</v>
      </c>
      <c r="K87" s="4">
        <f>'[2]PROGRAMA III'!$T$55</f>
        <v>19391589.719999999</v>
      </c>
      <c r="L87" s="22">
        <v>98.19</v>
      </c>
    </row>
    <row r="88" spans="1:20" x14ac:dyDescent="0.25">
      <c r="B88" s="50"/>
      <c r="C88" s="53"/>
      <c r="D88" s="50"/>
    </row>
    <row r="89" spans="1:20" ht="15.75" x14ac:dyDescent="0.25">
      <c r="B89" s="54" t="s">
        <v>263</v>
      </c>
      <c r="C89" s="61">
        <f>SUM(C85:C88)</f>
        <v>12937084.25</v>
      </c>
      <c r="F89" s="54" t="s">
        <v>263</v>
      </c>
      <c r="G89" s="55">
        <f>SUM(G87:G88)</f>
        <v>0</v>
      </c>
      <c r="K89" s="55">
        <f>SUM(K86:K88)</f>
        <v>37129017.149999999</v>
      </c>
    </row>
    <row r="91" spans="1:20" ht="15.75" thickBot="1" x14ac:dyDescent="0.3"/>
    <row r="92" spans="1:20" ht="16.5" thickBot="1" x14ac:dyDescent="0.3">
      <c r="A92" s="48" t="s">
        <v>353</v>
      </c>
      <c r="B92" s="221" t="s">
        <v>309</v>
      </c>
      <c r="C92" s="222"/>
      <c r="D92" s="223"/>
      <c r="F92" s="189" t="s">
        <v>3</v>
      </c>
      <c r="G92" s="190"/>
      <c r="H92" s="191"/>
      <c r="J92" s="212" t="s">
        <v>310</v>
      </c>
      <c r="K92" s="213"/>
      <c r="L92" s="214"/>
      <c r="N92" s="215" t="s">
        <v>311</v>
      </c>
      <c r="O92" s="216"/>
      <c r="P92" s="217"/>
      <c r="R92" s="218" t="s">
        <v>312</v>
      </c>
      <c r="S92" s="219"/>
      <c r="T92" s="220"/>
    </row>
    <row r="93" spans="1:20" ht="15.75" thickBot="1" x14ac:dyDescent="0.3">
      <c r="A93" s="49"/>
      <c r="B93" s="1" t="s">
        <v>0</v>
      </c>
      <c r="C93" s="1" t="s">
        <v>1</v>
      </c>
      <c r="D93" s="1" t="s">
        <v>2</v>
      </c>
      <c r="F93" s="1" t="s">
        <v>0</v>
      </c>
      <c r="G93" s="1" t="s">
        <v>1</v>
      </c>
      <c r="H93" s="1" t="s">
        <v>2</v>
      </c>
      <c r="J93" s="1" t="s">
        <v>0</v>
      </c>
      <c r="K93" s="1" t="s">
        <v>1</v>
      </c>
      <c r="L93" s="1" t="s">
        <v>2</v>
      </c>
      <c r="N93" s="1" t="s">
        <v>0</v>
      </c>
      <c r="O93" s="1" t="s">
        <v>1</v>
      </c>
      <c r="P93" s="1" t="s">
        <v>2</v>
      </c>
      <c r="R93" s="1" t="s">
        <v>0</v>
      </c>
      <c r="S93" s="1" t="s">
        <v>1</v>
      </c>
      <c r="T93" s="1" t="s">
        <v>2</v>
      </c>
    </row>
    <row r="94" spans="1:20" x14ac:dyDescent="0.25">
      <c r="F94" t="str">
        <f>'[1]EGRESOS 4° TRIM.  2017 CON COMP'!$C$1633</f>
        <v>UNIDAD TÉCNICA DE GESTION VIAL</v>
      </c>
      <c r="G94" s="4">
        <f>'[1]EGRESOS 4° TRIM.  2017 CON COMP'!$K$1633</f>
        <v>677996091.49000001</v>
      </c>
      <c r="H94" s="22">
        <v>51</v>
      </c>
    </row>
    <row r="95" spans="1:20" ht="45" x14ac:dyDescent="0.25">
      <c r="B95" s="68" t="s">
        <v>354</v>
      </c>
      <c r="C95" s="58">
        <v>327665532.69999999</v>
      </c>
      <c r="D95" s="52">
        <v>85.34</v>
      </c>
      <c r="F95" s="123" t="str">
        <f>'[1]EGRESOS 4° TRIM.  2017 CON COMP'!$C$1806</f>
        <v>Compra de agregado (material de base) Proyectos de asfaltados a realizar mediante SMS del MOPT (8114)</v>
      </c>
      <c r="G95" s="4">
        <f>'[1]EGRESOS 4° TRIM.  2017 CON COMP'!$K$1806</f>
        <v>31471070</v>
      </c>
      <c r="H95" s="22">
        <v>100</v>
      </c>
      <c r="J95" s="143" t="s">
        <v>550</v>
      </c>
      <c r="K95" s="4">
        <f>'[2]PROGRAMA III'!$S$15+'[2]PROGRAMA III'!$T$15</f>
        <v>881472462.61000001</v>
      </c>
      <c r="L95" s="22">
        <v>77.5</v>
      </c>
    </row>
    <row r="96" spans="1:20" ht="30" x14ac:dyDescent="0.25">
      <c r="B96" s="71" t="s">
        <v>355</v>
      </c>
      <c r="C96" s="66">
        <v>2858619.24</v>
      </c>
      <c r="D96" s="67">
        <v>95.29</v>
      </c>
      <c r="F96" s="123" t="str">
        <f>'[1]EGRESOS 4° TRIM.  2017 CON COMP'!$C$1828</f>
        <v>Proyecto de obras de drenaje lagunillas  casco central camino 6-11-069-y 6-070(8114)</v>
      </c>
      <c r="G96" s="4">
        <f>'[1]EGRESOS 4° TRIM.  2017 CON COMP'!$K$1828</f>
        <v>13787697.42</v>
      </c>
      <c r="H96" s="22">
        <v>100</v>
      </c>
      <c r="J96" t="str">
        <f>'[2]PROGRAMA III'!$G$25</f>
        <v>Diseñar, construir y reparar aceras en Jaco/5.03.06.08</v>
      </c>
      <c r="K96" s="4">
        <f>'[2]PROGRAMA III'!$T$25</f>
        <v>33419932.530000001</v>
      </c>
      <c r="L96" s="22">
        <v>99.9</v>
      </c>
    </row>
    <row r="97" spans="2:12" ht="30" x14ac:dyDescent="0.25">
      <c r="B97" s="64" t="s">
        <v>356</v>
      </c>
      <c r="C97" s="51">
        <v>6008500</v>
      </c>
      <c r="D97" s="52">
        <v>99.7</v>
      </c>
      <c r="F97" s="123" t="str">
        <f>'[1]EGRESOS 4° TRIM.  2017 CON COMP'!$C$1838</f>
        <v xml:space="preserve"> Proyecto de construccion de losas en San Antonio de Garabito. camino 6-11-055(8114)</v>
      </c>
      <c r="G97" s="4">
        <f>'[1]EGRESOS 4° TRIM.  2017 CON COMP'!$K$1838</f>
        <v>14138566.5</v>
      </c>
      <c r="H97" s="22">
        <v>100</v>
      </c>
      <c r="J97" s="123" t="str">
        <f>'[2]PROGRAMA III'!$G$28</f>
        <v>Diseñar y ejecutar la colocacion de adoquin en la Avenida Pastor Diaz/5.03.02.02</v>
      </c>
      <c r="K97" s="4">
        <f>'[2]PROGRAMA III'!$T$28</f>
        <v>6633750</v>
      </c>
      <c r="L97" s="22">
        <v>94.8</v>
      </c>
    </row>
    <row r="98" spans="2:12" ht="45" x14ac:dyDescent="0.25">
      <c r="B98" s="64"/>
      <c r="C98" s="51"/>
      <c r="D98" s="121"/>
      <c r="F98" s="123" t="str">
        <f>'[1]EGRESOS 4° TRIM.  2017 CON COMP'!$C$1879</f>
        <v>Proy. de Alcantarillado y Obras de Arte en Calle Herradura del Cruce de la Constanera a Playa. (IBI)</v>
      </c>
      <c r="G98" s="4">
        <f>'[1]EGRESOS 4° TRIM.  2017 CON COMP'!$K$1879</f>
        <v>43427982</v>
      </c>
      <c r="H98" s="22">
        <v>58</v>
      </c>
      <c r="J98" s="123" t="str">
        <f>'[2]PROGRAMA III'!$G$32</f>
        <v>Dotar de recursos para la iluminacion e instalacion malla cancha de Tarcoles/5.03.06.14</v>
      </c>
      <c r="K98" s="4">
        <f>'[2]PROGRAMA III'!$T$32</f>
        <v>10000000</v>
      </c>
      <c r="L98" s="22">
        <v>100</v>
      </c>
    </row>
    <row r="99" spans="2:12" ht="30" x14ac:dyDescent="0.25">
      <c r="B99" s="50" t="s">
        <v>357</v>
      </c>
      <c r="C99" s="51">
        <v>5502267</v>
      </c>
      <c r="D99" s="52">
        <v>99.96</v>
      </c>
      <c r="F99" s="123" t="str">
        <f>'[1]EGRESOS 4° TRIM.  2017 CON COMP'!$C$1914</f>
        <v>PROTECTO  DE OBRAS VIALES CALLE VERANERAS - JACO(8114)</v>
      </c>
      <c r="G99" s="4">
        <f>'[1]EGRESOS 4° TRIM.  2017 CON COMP'!$K$1914</f>
        <v>38932625</v>
      </c>
      <c r="H99" s="22">
        <v>97</v>
      </c>
      <c r="J99" s="123" t="str">
        <f>'[2]PROGRAMA III'!$G$38</f>
        <v>Mejorar aquellos caminos de importancia del canton/5.03.02.03</v>
      </c>
      <c r="K99" s="4">
        <f>'[2]PROGRAMA III'!$S$38+'[2]PROGRAMA III'!$T$38</f>
        <v>49456499.979999997</v>
      </c>
      <c r="L99" s="22">
        <v>91.6</v>
      </c>
    </row>
    <row r="100" spans="2:12" ht="30" x14ac:dyDescent="0.25">
      <c r="B100" s="64" t="s">
        <v>358</v>
      </c>
      <c r="C100" s="51">
        <v>7712460</v>
      </c>
      <c r="D100" s="52">
        <v>99.93</v>
      </c>
      <c r="F100" s="123" t="str">
        <f>'[1]EGRESOS 4° TRIM.  2017 CON COMP'!$C$1918</f>
        <v>PROYECTO  DE COLOCACION DE ALCANTARILLADO TARCOLES CENTRO(8114)</v>
      </c>
      <c r="G100" s="4">
        <f>'[1]EGRESOS 4° TRIM.  2017 CON COMP'!$K$1918</f>
        <v>6821440</v>
      </c>
      <c r="H100" s="22">
        <v>52</v>
      </c>
      <c r="J100" s="123" t="str">
        <f>'[2]PROGRAMA III'!$G$39</f>
        <v>Diseñar la construccion obras de arte de acceso a Playa Hermosa/5.03.02.04</v>
      </c>
      <c r="K100" s="4">
        <f>'[2]PROGRAMA III'!$T$39</f>
        <v>18000000</v>
      </c>
      <c r="L100" s="22">
        <v>52.8</v>
      </c>
    </row>
    <row r="101" spans="2:12" ht="30" x14ac:dyDescent="0.25">
      <c r="B101" s="64" t="s">
        <v>359</v>
      </c>
      <c r="C101" s="51">
        <v>5274866</v>
      </c>
      <c r="D101" s="52">
        <v>99.35</v>
      </c>
      <c r="F101" t="str">
        <f>'[1]EGRESOS 4° TRIM.  2017 CON COMP'!$C$1922</f>
        <v>ASFALTADO CALLE LA VERANERA (FONDOS LIBRES)</v>
      </c>
      <c r="G101" s="4">
        <f>'[1]EGRESOS 4° TRIM.  2017 CON COMP'!$K$1922</f>
        <v>85517564</v>
      </c>
      <c r="H101" s="22">
        <v>63</v>
      </c>
      <c r="J101" s="123" t="str">
        <f>'[2]PROGRAMA III'!$D$41</f>
        <v>Diseñar la construccion de obras de arte camino Jaco-Bijagual</v>
      </c>
      <c r="K101" s="4">
        <f>'[2]PROGRAMA III'!$T$41</f>
        <v>12761833.07</v>
      </c>
      <c r="L101" s="22">
        <v>94.4</v>
      </c>
    </row>
    <row r="102" spans="2:12" ht="45" x14ac:dyDescent="0.25">
      <c r="B102" s="64" t="s">
        <v>360</v>
      </c>
      <c r="C102" s="51">
        <v>7066173</v>
      </c>
      <c r="D102" s="52">
        <v>97.04</v>
      </c>
      <c r="F102" s="123" t="str">
        <f>'[1]EGRESOS 4° TRIM.  2017 CON COMP'!$C$1936</f>
        <v>Proyecto  de obras de drenaje lagunillas  casco central camino 6-11-169-y 6-11 170  / FIN.MUNIC. 40% ZMT</v>
      </c>
      <c r="G102" s="4">
        <f>'[1]EGRESOS 4° TRIM.  2017 CON COMP'!$K$1936</f>
        <v>13630950</v>
      </c>
      <c r="H102" s="22">
        <v>85</v>
      </c>
      <c r="J102" s="123" t="str">
        <f>'[2]PROGRAMA III'!$D$42</f>
        <v>Diseñar la construccion de obras de arte camino Cerro Fresco.</v>
      </c>
      <c r="K102" s="4">
        <f>'[2]PROGRAMA III'!$T$42</f>
        <v>14210000</v>
      </c>
      <c r="L102" s="22">
        <v>94.7</v>
      </c>
    </row>
    <row r="103" spans="2:12" ht="30" x14ac:dyDescent="0.25">
      <c r="B103" s="64" t="s">
        <v>361</v>
      </c>
      <c r="C103" s="51">
        <v>41801400.869999997</v>
      </c>
      <c r="D103" s="80">
        <v>58.81</v>
      </c>
      <c r="F103" s="123" t="str">
        <f>'[1]EGRESOS 4° TRIM.  2017 CON COMP'!$C$1940</f>
        <v>Proyecto de Construccion  Acera, Cordon y Obras de Drenaje Bajamar. Camino 6 11 185 . ( 8114)</v>
      </c>
      <c r="G103" s="4">
        <f>'[1]EGRESOS 4° TRIM.  2017 CON COMP'!$K$1940</f>
        <v>2047897.07</v>
      </c>
      <c r="H103" s="22">
        <v>100</v>
      </c>
      <c r="J103" s="123" t="str">
        <f>'[2]PROGRAMA III'!$D$45</f>
        <v>Diseñar el mejoramiento de los caminos 6-011-072/ 073/074, Cuadrante Capulin.</v>
      </c>
      <c r="K103" s="4">
        <f>'[2]PROGRAMA III'!$T$45</f>
        <v>145537228.91999999</v>
      </c>
      <c r="L103" s="22">
        <v>98</v>
      </c>
    </row>
    <row r="104" spans="2:12" ht="30" x14ac:dyDescent="0.25">
      <c r="B104" s="64" t="s">
        <v>362</v>
      </c>
      <c r="C104" s="51">
        <v>2486173.54</v>
      </c>
      <c r="D104" s="80">
        <v>58.78</v>
      </c>
      <c r="F104" s="123" t="str">
        <f>'[1]EGRESOS 4° TRIM.  2017 CON COMP'!$C$2058</f>
        <v>ASFALTADO DE LA AVENIDAD PASTOR DIAZ-S.G-565-2017</v>
      </c>
      <c r="G104" s="4">
        <f>'[1]EGRESOS 4° TRIM.  2017 CON COMP'!$K$2058</f>
        <v>19840000</v>
      </c>
      <c r="H104" s="22">
        <v>71</v>
      </c>
      <c r="J104" s="123" t="str">
        <f>'[2]PROGRAMA III'!$D$47</f>
        <v>Ejecutar la construccion de obras de Arte calle herradura 6-11-004.</v>
      </c>
      <c r="K104" s="4">
        <f>'[2]PROGRAMA III'!$T$47</f>
        <v>57810000</v>
      </c>
      <c r="L104" s="22">
        <v>70.7</v>
      </c>
    </row>
    <row r="105" spans="2:12" ht="30" x14ac:dyDescent="0.25">
      <c r="B105" s="64" t="s">
        <v>363</v>
      </c>
      <c r="C105" s="51">
        <v>1761039.59</v>
      </c>
      <c r="D105" s="80">
        <v>58.78</v>
      </c>
      <c r="F105" s="123" t="str">
        <f>'[1]EGRESOS 4° TRIM.  2017 CON COMP'!$C$2171</f>
        <v>Proyecto Buolervard de Playa  Jacó  (Estudio ambiental)</v>
      </c>
      <c r="G105" s="4">
        <f>'[1]EGRESOS 4° TRIM.  2017 CON COMP'!$K$2171</f>
        <v>10650000</v>
      </c>
      <c r="H105" s="22">
        <v>100</v>
      </c>
      <c r="J105" s="123" t="str">
        <f>'[2]PROGRAMA III'!$G$56</f>
        <v>Ejecutar el diseño y construccion de aceras en la calle Pastor Diaz/5.03.02.16</v>
      </c>
      <c r="K105" s="4">
        <f>'[2]PROGRAMA III'!$T$56</f>
        <v>3431250</v>
      </c>
      <c r="L105" s="22">
        <v>98</v>
      </c>
    </row>
    <row r="106" spans="2:12" x14ac:dyDescent="0.25">
      <c r="B106" s="64" t="s">
        <v>364</v>
      </c>
      <c r="C106" s="51">
        <v>16800000</v>
      </c>
      <c r="D106" s="52">
        <v>77.349999999999994</v>
      </c>
      <c r="F106" t="str">
        <f>'[1]EGRESOS 4° TRIM.  2017 CON COMP'!$C$2210</f>
        <v>BOULEVARD DE PLAYA JACO -INDEMNIZACION</v>
      </c>
      <c r="G106" s="4">
        <f>'[1]EGRESOS 4° TRIM.  2017 CON COMP'!$K$2210</f>
        <v>26540449.140000001</v>
      </c>
      <c r="H106" s="22">
        <v>33</v>
      </c>
      <c r="J106" t="s">
        <v>551</v>
      </c>
      <c r="K106" s="4">
        <f>'[2]PROGRAMA III'!$T$61</f>
        <v>20000000</v>
      </c>
      <c r="L106" s="22">
        <v>38.799999999999997</v>
      </c>
    </row>
    <row r="107" spans="2:12" ht="30" x14ac:dyDescent="0.25">
      <c r="B107" s="64" t="s">
        <v>365</v>
      </c>
      <c r="C107" s="51">
        <v>16800000</v>
      </c>
      <c r="D107" s="52">
        <v>89.08</v>
      </c>
      <c r="F107" s="123" t="str">
        <f>'[1]EGRESOS 4° TRIM.  2017 CON COMP'!$C$1744</f>
        <v>Proyecto de construcción de Reductores de velocidad(8114)</v>
      </c>
      <c r="G107" s="4">
        <f>'[1]EGRESOS 4° TRIM.  2017 CON COMP'!$K$1744</f>
        <v>2907900</v>
      </c>
      <c r="H107" s="22">
        <v>100</v>
      </c>
      <c r="J107" t="str">
        <f>'[2]PROGRAMA III'!$G$62</f>
        <v>Fortalecer la red vial/5.03.02.08</v>
      </c>
      <c r="K107" s="4">
        <f>'[2]PROGRAMA III'!$T$62</f>
        <v>70746281.129999995</v>
      </c>
      <c r="L107" s="22">
        <v>44.4</v>
      </c>
    </row>
    <row r="108" spans="2:12" ht="30" x14ac:dyDescent="0.25">
      <c r="B108" s="64" t="s">
        <v>366</v>
      </c>
      <c r="C108" s="51">
        <v>1255852</v>
      </c>
      <c r="D108" s="52">
        <v>85.57</v>
      </c>
      <c r="F108" s="54" t="s">
        <v>263</v>
      </c>
      <c r="G108" s="55">
        <f>SUM(G94:G107)</f>
        <v>987710232.62</v>
      </c>
      <c r="J108" s="123" t="str">
        <f>'[2]PROGRAMA III'!$G$64</f>
        <v>Gestionar un adecuado acceso a la playa de Discapacitados/5.03.06.30</v>
      </c>
      <c r="K108" s="4">
        <f>'[2]PROGRAMA III'!$T$64</f>
        <v>2000000</v>
      </c>
      <c r="L108" s="22">
        <v>100</v>
      </c>
    </row>
    <row r="109" spans="2:12" ht="30" x14ac:dyDescent="0.25">
      <c r="B109" s="64" t="s">
        <v>367</v>
      </c>
      <c r="C109" s="51">
        <v>24720000</v>
      </c>
      <c r="D109" s="52">
        <v>98.88</v>
      </c>
      <c r="J109" s="123" t="str">
        <f>'[2]PROGRAMA IV'!$G$17</f>
        <v xml:space="preserve">Diseñar y construir rampas y aceras en el centro de jaco/5.04.02.02 </v>
      </c>
      <c r="K109" s="4">
        <f>'[2]PROGRAMA IV'!$T$17</f>
        <v>7103633</v>
      </c>
      <c r="L109" s="22">
        <v>100</v>
      </c>
    </row>
    <row r="110" spans="2:12" ht="45" x14ac:dyDescent="0.25">
      <c r="B110" s="64" t="s">
        <v>368</v>
      </c>
      <c r="C110" s="51">
        <v>927461.09</v>
      </c>
      <c r="D110" s="80">
        <v>5.68</v>
      </c>
      <c r="J110" s="123" t="str">
        <f>'[2]PROGRAMA IV'!$G$18</f>
        <v>Diseñar la construccion de paradas de buses desde Guacalillo hasta Quebrada Ganado, distrito de Tarcoles/5.04.06.02</v>
      </c>
      <c r="K110" s="4">
        <f>'[2]PROGRAMA IV'!$T$18</f>
        <v>6840000</v>
      </c>
      <c r="L110" s="22">
        <v>94.9</v>
      </c>
    </row>
    <row r="111" spans="2:12" x14ac:dyDescent="0.25">
      <c r="B111" s="50"/>
      <c r="C111" s="53"/>
      <c r="D111" s="50"/>
      <c r="J111" t="str">
        <f>'[2]PROGRAMA IV'!$D$20</f>
        <v>Aplicar pintura a Techo de Iglesia Catolica.</v>
      </c>
      <c r="K111" s="4">
        <f>'[2]PROGRAMA IV'!$T$20</f>
        <v>544365</v>
      </c>
      <c r="L111" s="22">
        <v>99.98</v>
      </c>
    </row>
    <row r="112" spans="2:12" ht="15.75" x14ac:dyDescent="0.25">
      <c r="B112" s="54" t="s">
        <v>263</v>
      </c>
      <c r="C112" s="61">
        <f>SUM(C95:C111)</f>
        <v>468640345.02999997</v>
      </c>
      <c r="K112" s="55">
        <f>SUM(K95:K111)</f>
        <v>1339967236.2400002</v>
      </c>
    </row>
    <row r="114" spans="2:11" ht="15.75" thickBot="1" x14ac:dyDescent="0.3"/>
    <row r="115" spans="2:11" ht="29.25" customHeight="1" thickBot="1" x14ac:dyDescent="0.3">
      <c r="B115" s="75" t="s">
        <v>371</v>
      </c>
      <c r="C115" s="76">
        <f>C9+C18+C31+C41+C69+C81+C89+C112</f>
        <v>1008534811.8</v>
      </c>
      <c r="F115" s="75" t="s">
        <v>371</v>
      </c>
      <c r="G115" s="76">
        <f ca="1">G9+G17+G26+G38+G72+G79+G89+G108</f>
        <v>1656523240.8499999</v>
      </c>
      <c r="K115" s="76">
        <f>K8+K17+K25+K38+K54+K79+K89+K112</f>
        <v>2436239137.2200003</v>
      </c>
    </row>
    <row r="116" spans="2:11" x14ac:dyDescent="0.25">
      <c r="G116" s="4"/>
    </row>
    <row r="117" spans="2:11" x14ac:dyDescent="0.25">
      <c r="G117" s="4"/>
    </row>
  </sheetData>
  <mergeCells count="43">
    <mergeCell ref="R21:T21"/>
    <mergeCell ref="B92:D92"/>
    <mergeCell ref="F92:H92"/>
    <mergeCell ref="J92:L92"/>
    <mergeCell ref="N92:P92"/>
    <mergeCell ref="R92:T92"/>
    <mergeCell ref="B83:D83"/>
    <mergeCell ref="F83:H83"/>
    <mergeCell ref="J83:L83"/>
    <mergeCell ref="N83:P83"/>
    <mergeCell ref="R83:T83"/>
    <mergeCell ref="B75:D75"/>
    <mergeCell ref="F75:H75"/>
    <mergeCell ref="J75:L75"/>
    <mergeCell ref="N75:P75"/>
    <mergeCell ref="R75:T75"/>
    <mergeCell ref="B67:B68"/>
    <mergeCell ref="C67:C68"/>
    <mergeCell ref="D67:D68"/>
    <mergeCell ref="B1:D1"/>
    <mergeCell ref="F1:H1"/>
    <mergeCell ref="B11:D11"/>
    <mergeCell ref="F11:H11"/>
    <mergeCell ref="B33:D33"/>
    <mergeCell ref="F33:H33"/>
    <mergeCell ref="B21:D21"/>
    <mergeCell ref="F21:H21"/>
    <mergeCell ref="J1:L1"/>
    <mergeCell ref="N1:P1"/>
    <mergeCell ref="R1:T1"/>
    <mergeCell ref="B44:D44"/>
    <mergeCell ref="F44:H44"/>
    <mergeCell ref="J44:L44"/>
    <mergeCell ref="N44:P44"/>
    <mergeCell ref="R44:T44"/>
    <mergeCell ref="J11:L11"/>
    <mergeCell ref="N11:P11"/>
    <mergeCell ref="R11:T11"/>
    <mergeCell ref="J33:L33"/>
    <mergeCell ref="N33:P33"/>
    <mergeCell ref="R33:T33"/>
    <mergeCell ref="J21:L21"/>
    <mergeCell ref="N21:P21"/>
  </mergeCells>
  <pageMargins left="0.7" right="0.7" top="0.75" bottom="0.75" header="0.3" footer="0.3"/>
  <pageSetup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topLeftCell="A52" workbookViewId="0">
      <selection activeCell="B61" sqref="B61"/>
    </sheetView>
  </sheetViews>
  <sheetFormatPr baseColWidth="10" defaultRowHeight="15" x14ac:dyDescent="0.25"/>
  <cols>
    <col min="1" max="1" width="82.7109375" customWidth="1"/>
    <col min="2" max="2" width="26.42578125" customWidth="1"/>
    <col min="3" max="3" width="2.28515625" customWidth="1"/>
    <col min="4" max="4" width="96.5703125" customWidth="1"/>
    <col min="5" max="5" width="26.85546875" customWidth="1"/>
    <col min="6" max="6" width="3.140625" customWidth="1"/>
    <col min="7" max="7" width="108" customWidth="1"/>
    <col min="8" max="8" width="27" customWidth="1"/>
  </cols>
  <sheetData>
    <row r="1" spans="1:8" ht="24.75" customHeight="1" thickBot="1" x14ac:dyDescent="0.3">
      <c r="A1" s="1" t="s">
        <v>560</v>
      </c>
      <c r="B1" s="1" t="s">
        <v>1</v>
      </c>
      <c r="D1" s="1" t="s">
        <v>553</v>
      </c>
      <c r="E1" s="1" t="s">
        <v>1</v>
      </c>
      <c r="G1" s="1" t="s">
        <v>554</v>
      </c>
      <c r="H1" s="1" t="s">
        <v>1</v>
      </c>
    </row>
    <row r="2" spans="1:8" ht="6.75" customHeight="1" thickBot="1" x14ac:dyDescent="0.3"/>
    <row r="3" spans="1:8" x14ac:dyDescent="0.25">
      <c r="A3" t="str">
        <f>'INVERSION ESPECIFICA'!B4</f>
        <v xml:space="preserve">FOTALECIMIENTO INSTITUCIONAL EN EQUIPO Y PROGRAMAS DE COMPUTO                                                                                         </v>
      </c>
      <c r="B3" s="4">
        <f>'INVERSION ESPECIFICA'!C4</f>
        <v>58335332.149999999</v>
      </c>
      <c r="D3" s="141" t="str">
        <f>'[1]EGRESOS 4° TRIM.  2017 CON COMP'!$C$2083</f>
        <v>Reparación urgente de la Bodega lado de Malla y Techo</v>
      </c>
      <c r="E3" s="131">
        <f>'[1]EGRESOS 4° TRIM.  2017 CON COMP'!$K$2083</f>
        <v>3523625</v>
      </c>
      <c r="G3" s="155" t="s">
        <v>546</v>
      </c>
      <c r="H3" s="4">
        <f>'[2]PROGRAMA III'!$S$17+'[2]PROGRAMA III'!$T$17</f>
        <v>144354240.37</v>
      </c>
    </row>
    <row r="4" spans="1:8" x14ac:dyDescent="0.25">
      <c r="A4" t="str">
        <f>'INVERSION ESPECIFICA'!B5</f>
        <v xml:space="preserve">Finiquito Administración  Proceso Caso Sol Barra                                                                                                      </v>
      </c>
      <c r="B4" s="4">
        <f>'INVERSION ESPECIFICA'!C5</f>
        <v>50000000</v>
      </c>
      <c r="D4" s="132" t="str">
        <f>'[1]EGRESOS 4° TRIM.  2017 CON COMP'!$C$2102</f>
        <v>FORTALECIMIENTO INSTITUCIONAL- EXPEDIENTE UNICO</v>
      </c>
      <c r="E4" s="133">
        <f>'[1]EGRESOS 4° TRIM.  2017 CON COMP'!$K$2102</f>
        <v>17196290.600000001</v>
      </c>
      <c r="G4" s="123" t="str">
        <f>'[2]PROGRAMA III'!$D$20</f>
        <v>Fortalecer el desarrollo institucional</v>
      </c>
      <c r="H4" s="4">
        <f>'[2]PROGRAMA III'!$S$20+'[2]PROGRAMA III'!$T$20</f>
        <v>39743086.259999998</v>
      </c>
    </row>
    <row r="5" spans="1:8" x14ac:dyDescent="0.25">
      <c r="A5" t="str">
        <f>'INVERSION ESPECIFICA'!B6</f>
        <v xml:space="preserve">INFORME DE LABORES PERIODO 2007-2016                                                                                                                  </v>
      </c>
      <c r="B5" s="4">
        <f>'INVERSION ESPECIFICA'!C6</f>
        <v>6497900</v>
      </c>
      <c r="D5" s="134" t="str">
        <f>'[1]EGRESOS 4° TRIM.  2017 CON COMP'!$C$2145</f>
        <v>Apoyo  de gestion de cobro administrativo</v>
      </c>
      <c r="E5" s="133">
        <f>'[1]EGRESOS 4° TRIM.  2017 CON COMP'!$K$2145</f>
        <v>20000000</v>
      </c>
      <c r="G5" s="155" t="str">
        <f>'[2]PROGRAMA III'!$D$21</f>
        <v>Ejecutar los diseños fisicos en Plataforma Servicios y Concejo.</v>
      </c>
      <c r="H5" s="4">
        <f>'[2]PROGRAMA III'!$T$21</f>
        <v>113690847</v>
      </c>
    </row>
    <row r="6" spans="1:8" x14ac:dyDescent="0.25">
      <c r="A6" t="str">
        <f>'INVERSION ESPECIFICA'!B14</f>
        <v xml:space="preserve">FUERZA PUBLICA FONDOS IBI                                                                                                                             </v>
      </c>
      <c r="B6" s="4">
        <f>'INVERSION ESPECIFICA'!C14</f>
        <v>2975614.85</v>
      </c>
      <c r="D6" s="134" t="str">
        <f>'[1]EGRESOS 4° TRIM.  2017 CON COMP'!$C$2330</f>
        <v>PROYECTO GARABITO INFORMA</v>
      </c>
      <c r="E6" s="133">
        <f>'[1]EGRESOS 4° TRIM.  2017 CON COMP'!$K$2330</f>
        <v>6250000</v>
      </c>
      <c r="G6" t="str">
        <f>'[2]PROGRAMA III'!$D$19</f>
        <v>Fortalecer a la Fuerza Publica</v>
      </c>
      <c r="H6" s="4">
        <f>'[2]PROGRAMA III'!$S$19+'[2]PROGRAMA III'!$T$19</f>
        <v>1848849.33</v>
      </c>
    </row>
    <row r="7" spans="1:8" x14ac:dyDescent="0.25">
      <c r="A7" t="str">
        <f>'INVERSION ESPECIFICA'!B15</f>
        <v xml:space="preserve">MALLA DE CASETA DE  LA DELEGACION POLICIA DE HERRADURA                                                                                                </v>
      </c>
      <c r="B7" s="4">
        <f>'INVERSION ESPECIFICA'!C15</f>
        <v>1200000</v>
      </c>
      <c r="D7" s="132" t="str">
        <f>'[1]EGRESOS 4° TRIM.  2017 CON COMP'!$C$1744</f>
        <v>Proyecto de construcción de Reductores de velocidad(8114)</v>
      </c>
      <c r="E7" s="133">
        <f>'[1]EGRESOS 4° TRIM.  2017 CON COMP'!$K$1744</f>
        <v>2907900</v>
      </c>
      <c r="G7" t="str">
        <f>'[2]PROGRAMA III'!$D$31</f>
        <v>Apoyar organizaciones sociales</v>
      </c>
      <c r="H7" s="4">
        <f>'[2]PROGRAMA III'!$S$31+'[2]PROGRAMA III'!$T$31</f>
        <v>13999999.92</v>
      </c>
    </row>
    <row r="8" spans="1:8" x14ac:dyDescent="0.25">
      <c r="A8" t="str">
        <f>'INVERSION ESPECIFICA'!B16</f>
        <v xml:space="preserve">COMPRA DE VEHICULOS MUNICIPALES                                                                                                                       </v>
      </c>
      <c r="B8" s="4">
        <f>'INVERSION ESPECIFICA'!C16</f>
        <v>34825500</v>
      </c>
      <c r="D8" s="134" t="str">
        <f>'[1]EGRESOS 4° TRIM.  2017 CON COMP'!$C$2052</f>
        <v>FUERZA PUBLICA FONDOS IBI</v>
      </c>
      <c r="E8" s="133">
        <f>'[1]EGRESOS 4° TRIM.  2017 CON COMP'!$K$2052</f>
        <v>2840230.37</v>
      </c>
      <c r="G8" t="str">
        <f>'[2]PROGRAMA III'!$D$53</f>
        <v>Fortalecer programa guardavidas.</v>
      </c>
      <c r="H8" s="4">
        <f>'[2]PROGRAMA III'!$T$53</f>
        <v>13735000</v>
      </c>
    </row>
    <row r="9" spans="1:8" x14ac:dyDescent="0.25">
      <c r="A9" t="str">
        <f>'INVERSION ESPECIFICA'!B17</f>
        <v xml:space="preserve">Ayuda Asociación De Tárcoles para Reparación de  la delegación  fuerza pública de Tárcoles                                                             </v>
      </c>
      <c r="B9" s="4">
        <f>'INVERSION ESPECIFICA'!C17</f>
        <v>700000</v>
      </c>
      <c r="D9" s="134" t="str">
        <f>'[1]EGRESOS 4° TRIM.  2017 CON COMP'!$C$2300</f>
        <v>FORTALECIMIENTO PROGRAMA SALVAVIDAS</v>
      </c>
      <c r="E9" s="133">
        <f>'[1]EGRESOS 4° TRIM.  2017 CON COMP'!$K$2300</f>
        <v>4674126</v>
      </c>
      <c r="G9" t="str">
        <f>'[2]PROGRAMA III'!$D$33</f>
        <v>Mejoras Instalaciones Educativas</v>
      </c>
      <c r="H9" s="4">
        <f>'[2]PROGRAMA III'!$T$33</f>
        <v>10034656</v>
      </c>
    </row>
    <row r="10" spans="1:8" ht="17.25" customHeight="1" x14ac:dyDescent="0.25">
      <c r="A10" t="str">
        <f>'INVERSION ESPECIFICA'!B24</f>
        <v xml:space="preserve">TECHO PARA COMPLEMETAR PROYECTO DE PARTIDA ESPECIFICA PARA ESCUELA DE TARCOLES    </v>
      </c>
      <c r="B10" s="4">
        <f>'INVERSION ESPECIFICA'!C24</f>
        <v>2094769</v>
      </c>
      <c r="D10" s="132" t="str">
        <f>'[1]EGRESOS 4° TRIM.  2017 CON COMP'!$C$2320</f>
        <v>ESCUELA LAGUNILLAS: COMPRA INSTRUMENTOS BANDA</v>
      </c>
      <c r="E10" s="133">
        <v>935000</v>
      </c>
      <c r="G10" s="123" t="s">
        <v>552</v>
      </c>
      <c r="H10" s="4">
        <f>'[2]PROGRAMA IV'!$T$19</f>
        <v>7135822</v>
      </c>
    </row>
    <row r="11" spans="1:8" x14ac:dyDescent="0.25">
      <c r="A11" t="str">
        <f>'INVERSION ESPECIFICA'!B25</f>
        <v xml:space="preserve">ESCUELA DE BIJAGUAL                                                                                                                     </v>
      </c>
      <c r="B11" s="4">
        <f>'INVERSION ESPECIFICA'!C25</f>
        <v>5000000</v>
      </c>
      <c r="D11" s="132" t="str">
        <f>'[1]EGRESOS 4° TRIM.  2017 CON COMP'!$C$2325</f>
        <v>ESCUELA PLAYA AZUL: COMPRA INSTRUMENTOS BANDA</v>
      </c>
      <c r="E11" s="133">
        <v>935000</v>
      </c>
      <c r="G11" t="s">
        <v>547</v>
      </c>
      <c r="H11" s="4">
        <f>'[2]PROGRAMA III'!$S$16+'[2]PROGRAMA III'!$T$16</f>
        <v>144354240.37</v>
      </c>
    </row>
    <row r="12" spans="1:8" x14ac:dyDescent="0.25">
      <c r="A12" t="str">
        <f>'INVERSION ESPECIFICA'!B26</f>
        <v xml:space="preserve">DIRECCION REGIONAL DEL MEP                                                                                                                            </v>
      </c>
      <c r="B12" s="4">
        <f>'INVERSION ESPECIFICA'!C26</f>
        <v>255000</v>
      </c>
      <c r="D12" s="132" t="str">
        <f>'[1]EGRESOS 4° TRIM.  2017 CON COMP'!$C$2341</f>
        <v>Construcción de Techado para la Cancha Multiusos de Tárcoles</v>
      </c>
      <c r="E12" s="133">
        <f>'[1]EGRESOS 4° TRIM.  2017 CON COMP'!$K$2341</f>
        <v>22000000</v>
      </c>
      <c r="G12" t="str">
        <f>'[2]PROGRAMA III'!$D$22</f>
        <v>Dotar de celdas para el tratamiento de residuos solidos.</v>
      </c>
      <c r="H12" s="4">
        <f>'[2]PROGRAMA III'!$T$22</f>
        <v>30349500</v>
      </c>
    </row>
    <row r="13" spans="1:8" x14ac:dyDescent="0.25">
      <c r="A13" t="str">
        <f>'INVERSION ESPECIFICA'!B27</f>
        <v xml:space="preserve">ESCUELA DE PUEBLO NUEVO                                                                                                                               </v>
      </c>
      <c r="B13" s="4">
        <f>'INVERSION ESPECIFICA'!C27</f>
        <v>1390000</v>
      </c>
      <c r="D13" s="132" t="str">
        <f>'[1]EGRESOS 4° TRIM.  2017 CON COMP'!$C$2181</f>
        <v>PLAN REGULADOR RURAL CANTON DE GARABITO-ULTIMA ETAPA</v>
      </c>
      <c r="E13" s="133">
        <f>'[1]EGRESOS 4° TRIM.  2017 CON COMP'!$K$2181</f>
        <v>15000000</v>
      </c>
      <c r="G13" t="str">
        <f>'[2]PROGRAMA III'!$D$18</f>
        <v>Activar el Servicio Social de los Cecudis</v>
      </c>
      <c r="H13" s="4">
        <f>'[2]PROGRAMA III'!$S$18+'[2]PROGRAMA III'!$T$18</f>
        <v>252778999.59999999</v>
      </c>
    </row>
    <row r="14" spans="1:8" x14ac:dyDescent="0.25">
      <c r="A14" t="str">
        <f>'INVERSION ESPECIFICA'!B28</f>
        <v xml:space="preserve">REMODELACIÓN SALÓN MULTIUSO DEL CENTRO EDUCATIVO TÁRCOLES, DISTRITO TÁRCOLES                                                                          </v>
      </c>
      <c r="B14" s="4">
        <f>'INVERSION ESPECIFICA'!C28</f>
        <v>7396194</v>
      </c>
      <c r="D14" s="134" t="str">
        <f>'[1]EGRESOS 4° TRIM.  2017 CON COMP'!$C$2197</f>
        <v>CENTRO DE VALORIZABLES RELLENO SANITARIO</v>
      </c>
      <c r="E14" s="133">
        <f>'[1]EGRESOS 4° TRIM.  2017 CON COMP'!$K$2197</f>
        <v>63500000</v>
      </c>
      <c r="G14" t="str">
        <f>'[2]PROGRAMA III'!$D$23</f>
        <v>Desarrollar eventos especiales con la comunidad.</v>
      </c>
      <c r="H14" s="4">
        <f>'[2]PROGRAMA III'!$S$23+'[2]PROGRAMA III'!$T$23</f>
        <v>142678822.56999999</v>
      </c>
    </row>
    <row r="15" spans="1:8" x14ac:dyDescent="0.25">
      <c r="A15" t="str">
        <f>'INVERSION ESPECIFICA'!B29</f>
        <v xml:space="preserve">REPARACIÓN GIMNASIO ESCUELA TÁRCOLES                                                                                                                  </v>
      </c>
      <c r="B15" s="4">
        <f>'INVERSION ESPECIFICA'!C29</f>
        <v>10309037</v>
      </c>
      <c r="D15" s="134" t="str">
        <f>'[1]EGRESOS 4° TRIM.  2017 CON COMP'!$C$2202</f>
        <v>CONSTRUCCION TRINCHERA RELLENO SANITARIO</v>
      </c>
      <c r="E15" s="133">
        <f>'[1]EGRESOS 4° TRIM.  2017 CON COMP'!$K$2202</f>
        <v>19500000</v>
      </c>
      <c r="G15" t="str">
        <f>'[2]PROGRAMA III'!$D$24</f>
        <v>Promover el arte musical.</v>
      </c>
      <c r="H15" s="4">
        <f>'[2]PROGRAMA III'!$S$24+'[2]PROGRAMA III'!$T$24</f>
        <v>78932029.909999996</v>
      </c>
    </row>
    <row r="16" spans="1:8" x14ac:dyDescent="0.25">
      <c r="A16" t="str">
        <f>'INVERSION ESPECIFICA'!B36</f>
        <v>OBRAS PARA ENBELLECIMIENTO DEL RELLENO</v>
      </c>
      <c r="B16" s="4">
        <f>'INVERSION ESPECIFICA'!C36</f>
        <v>71100000</v>
      </c>
      <c r="D16" s="135" t="s">
        <v>399</v>
      </c>
      <c r="E16" s="133">
        <f>'[1]EGRESOS 4° TRIM.  2017 CON COMP'!$K$1947</f>
        <v>162256790.19</v>
      </c>
      <c r="G16" t="str">
        <f>'[2]PROGRAMA III'!$D$34</f>
        <v>Celebracion Distrital</v>
      </c>
      <c r="H16" s="4">
        <f>'[2]PROGRAMA III'!$T$34</f>
        <v>4940000</v>
      </c>
    </row>
    <row r="17" spans="1:8" x14ac:dyDescent="0.25">
      <c r="A17" t="str">
        <f>'INVERSION ESPECIFICA'!B37</f>
        <v xml:space="preserve">SEMILLA PARA PLAYA HERMOSA                                                                                                                            </v>
      </c>
      <c r="B17" s="4">
        <f>'INVERSION ESPECIFICA'!C37</f>
        <v>18068369.550000001</v>
      </c>
      <c r="D17" s="132" t="str">
        <f>'[1]EGRESOS 4° TRIM.  2017 CON COMP'!$C$2064</f>
        <v>AYUDA  ALA POBLACION  CON DISCAPACIDAD DEL COLEGIO DE JACO</v>
      </c>
      <c r="E17" s="133">
        <f>'[1]EGRESOS 4° TRIM.  2017 CON COMP'!$K$2064</f>
        <v>4999787</v>
      </c>
      <c r="G17" s="123" t="str">
        <f>'[2]PROGRAMA III'!$G$37</f>
        <v>Atender con los recursos a la poblacion del colegio con discapacidad/ 5.03.06.17</v>
      </c>
      <c r="H17" s="4">
        <f>'[2]PROGRAMA III'!$S$37+'[2]PROGRAMA III'!$T$37</f>
        <v>3560000</v>
      </c>
    </row>
    <row r="18" spans="1:8" x14ac:dyDescent="0.25">
      <c r="A18" t="str">
        <f>'INVERSION ESPECIFICA'!B38</f>
        <v xml:space="preserve">PROYECTO DE LAPAS EN GUACALILLO                                                                                                                       </v>
      </c>
      <c r="B18" s="4">
        <f>'INVERSION ESPECIFICA'!C38</f>
        <v>347193.8</v>
      </c>
      <c r="D18" s="136" t="s">
        <v>400</v>
      </c>
      <c r="E18" s="133">
        <f>'[1]EGRESOS 4° TRIM.  2017 CON COMP'!$K$2078</f>
        <v>10000000</v>
      </c>
      <c r="G18" t="s">
        <v>548</v>
      </c>
      <c r="H18" s="4">
        <f>'[2]PROGRAMA III'!$T$54</f>
        <v>50000000</v>
      </c>
    </row>
    <row r="19" spans="1:8" x14ac:dyDescent="0.25">
      <c r="A19" t="str">
        <f>'INVERSION ESPECIFICA'!B39</f>
        <v xml:space="preserve">COMPRA DE VEHICULO PARA RECOLECCION                                                                                                                   </v>
      </c>
      <c r="B19" s="4">
        <f>'INVERSION ESPECIFICA'!C39</f>
        <v>13662180</v>
      </c>
      <c r="D19" s="134" t="str">
        <f>'[1]EGRESOS 4° TRIM.  2017 CON COMP'!$C$2091</f>
        <v>ALQUILER DE BOMBEROS</v>
      </c>
      <c r="E19" s="133">
        <f>'[1]EGRESOS 4° TRIM.  2017 CON COMP'!$K$2091</f>
        <v>12300000</v>
      </c>
      <c r="G19" s="123" t="str">
        <f>'[2]PROGRAMA III'!$G$63</f>
        <v>Divulgar en un 100% los derechos de los niños y adolescentes del canton/5.03.06.29</v>
      </c>
      <c r="H19" s="4">
        <f>'[2]PROGRAMA III'!$T$63</f>
        <v>256790.5</v>
      </c>
    </row>
    <row r="20" spans="1:8" ht="18" customHeight="1" x14ac:dyDescent="0.25">
      <c r="A20" t="str">
        <f>'INVERSION ESPECIFICA'!B47</f>
        <v xml:space="preserve">REACONDICIONAMIENTO DE LOS CECUDIs JACO Y HERRADURA                                                                         </v>
      </c>
      <c r="B20" s="4">
        <f>'INVERSION ESPECIFICA'!C47</f>
        <v>1220123.82</v>
      </c>
      <c r="D20" s="134" t="str">
        <f>'[1]EGRESOS 4° TRIM.  2017 CON COMP'!$C$2096</f>
        <v>FESTIVAL DE ARTE 2017</v>
      </c>
      <c r="E20" s="133">
        <f>'[1]EGRESOS 4° TRIM.  2017 CON COMP'!$K$2096</f>
        <v>7995000</v>
      </c>
      <c r="G20" t="str">
        <f>'[2]PROGRAMA III'!$D$43</f>
        <v>Fortalecer las capacidades comunales.</v>
      </c>
      <c r="H20" s="4">
        <f>'[2]PROGRAMA III'!$T$43</f>
        <v>6750000</v>
      </c>
    </row>
    <row r="21" spans="1:8" ht="19.5" customHeight="1" x14ac:dyDescent="0.25">
      <c r="A21" t="str">
        <f>'INVERSION ESPECIFICA'!B48</f>
        <v xml:space="preserve">CECI DE TARCOLES Y DE LAGUNILLAS REPARACIONES         </v>
      </c>
      <c r="B21" s="4">
        <f>'INVERSION ESPECIFICA'!C48</f>
        <v>2461492.65</v>
      </c>
      <c r="D21" s="132" t="str">
        <f>'[1]EGRESOS 4° TRIM.  2017 CON COMP'!$C$2126</f>
        <v>Apoyo a la Asociación de Desarrollo Integral de Quebrada Ganado  para Realización de Proyectos</v>
      </c>
      <c r="E21" s="133">
        <f>'[1]EGRESOS 4° TRIM.  2017 CON COMP'!$K$2126</f>
        <v>40000000</v>
      </c>
      <c r="G21" s="123" t="str">
        <f>'[2]PROGRAMA III'!$G$36</f>
        <v>Destinar recursos para la compra de tanque y red distribucion de agua en Pueblo Nuevo/5.03.06.16</v>
      </c>
      <c r="H21" s="4">
        <f>'[2]PROGRAMA III'!$T$36</f>
        <v>17737427.43</v>
      </c>
    </row>
    <row r="22" spans="1:8" ht="14.25" customHeight="1" x14ac:dyDescent="0.25">
      <c r="A22" t="str">
        <f>'INVERSION ESPECIFICA'!B49</f>
        <v>CONSTRUCCION DE NICHOS Y OTRAS MEJORAS EN CEMENTERIO DE JACO</v>
      </c>
      <c r="B22" s="4">
        <f>'INVERSION ESPECIFICA'!C49</f>
        <v>5485762.1200000001</v>
      </c>
      <c r="D22" s="132" t="str">
        <f>'[1]EGRESOS 4° TRIM.  2017 CON COMP'!$C$2131</f>
        <v>Promoviendo  el Desarrollo con Asociaciones del Cantón de Garabito</v>
      </c>
      <c r="E22" s="133">
        <f>'[1]EGRESOS 4° TRIM.  2017 CON COMP'!$K$2131</f>
        <v>5400000</v>
      </c>
      <c r="G22" s="123" t="s">
        <v>549</v>
      </c>
      <c r="H22" s="4">
        <f>'[2]PROGRAMA III'!$T$55</f>
        <v>19391589.719999999</v>
      </c>
    </row>
    <row r="23" spans="1:8" ht="17.25" customHeight="1" x14ac:dyDescent="0.25">
      <c r="A23" t="str">
        <f>'INVERSION ESPECIFICA'!B50</f>
        <v xml:space="preserve">ALQUILER DE BOMBEROS  FONDOS IBI                                                                                                                      </v>
      </c>
      <c r="B23" s="4">
        <f>'INVERSION ESPECIFICA'!C50</f>
        <v>12521775</v>
      </c>
      <c r="D23" s="132" t="str">
        <f>'[1]EGRESOS 4° TRIM.  2017 CON COMP'!$C$2140</f>
        <v xml:space="preserve"> Ayuda Asociación Desarrollo Integral de Quebrada Ganado, fondos para   becar dos jóvenes que participen en  el Sem</v>
      </c>
      <c r="E23" s="133">
        <f>'[1]EGRESOS 4° TRIM.  2017 CON COMP'!$I$2140</f>
        <v>230000</v>
      </c>
      <c r="G23" s="143" t="s">
        <v>550</v>
      </c>
      <c r="H23" s="4">
        <f>'[2]PROGRAMA III'!$S$15+'[2]PROGRAMA III'!$T$15</f>
        <v>881472462.61000001</v>
      </c>
    </row>
    <row r="24" spans="1:8" ht="16.5" customHeight="1" x14ac:dyDescent="0.25">
      <c r="A24" t="str">
        <f>'INVERSION ESPECIFICA'!B51</f>
        <v xml:space="preserve">FORTALECIMIENTO DEL CEN CINAI JACO EN EQUIPO                                                                                                          </v>
      </c>
      <c r="B24" s="4">
        <f>'INVERSION ESPECIFICA'!C51</f>
        <v>672130</v>
      </c>
      <c r="D24" s="132" t="str">
        <f>'[1]EGRESOS 4° TRIM.  2017 CON COMP'!$C$2150</f>
        <v>Operación del Centro de Cuido para menores de edad. Para dos CECUDI (HERRADURA Y JACO) un total de 181 menores</v>
      </c>
      <c r="E24" s="133">
        <f>'[1]EGRESOS 4° TRIM.  2017 CON COMP'!$K$2150</f>
        <v>39247600</v>
      </c>
      <c r="G24" t="str">
        <f>'[2]PROGRAMA III'!$G$25</f>
        <v>Diseñar, construir y reparar aceras en Jaco/5.03.06.08</v>
      </c>
      <c r="H24" s="4">
        <f>'[2]PROGRAMA III'!$T$25</f>
        <v>33419932.530000001</v>
      </c>
    </row>
    <row r="25" spans="1:8" x14ac:dyDescent="0.25">
      <c r="A25" t="str">
        <f>'INVERSION ESPECIFICA'!B52</f>
        <v xml:space="preserve">APOYO A LOS PROGRAMAS DE TAEKWONDO DEL CENTRO CIVICO                                                                                                 </v>
      </c>
      <c r="B25" s="4">
        <f>'INVERSION ESPECIFICA'!C52</f>
        <v>1000000</v>
      </c>
      <c r="D25" s="134" t="str">
        <f>'[1]EGRESOS 4° TRIM.  2017 CON COMP'!$C$2176</f>
        <v>APORTE PARA JUNTA SALUD DE GARABITO</v>
      </c>
      <c r="E25" s="133">
        <f>'[1]EGRESOS 4° TRIM.  2017 CON COMP'!$K$2176</f>
        <v>8224236.4500000002</v>
      </c>
      <c r="G25" s="123" t="str">
        <f>'[2]PROGRAMA III'!$G$28</f>
        <v>Diseñar y ejecutar la colocacion de adoquin en la Avenida Pastor Diaz/5.03.02.02</v>
      </c>
      <c r="H25" s="4">
        <f>'[2]PROGRAMA III'!$T$28</f>
        <v>6633750</v>
      </c>
    </row>
    <row r="26" spans="1:8" x14ac:dyDescent="0.25">
      <c r="A26" t="str">
        <f>'INVERSION ESPECIFICA'!B53</f>
        <v xml:space="preserve">DISCAPACITADOS                                                                                                                                        </v>
      </c>
      <c r="B26" s="4">
        <f>'INVERSION ESPECIFICA'!C53</f>
        <v>1300000</v>
      </c>
      <c r="D26" s="132" t="str">
        <f>'[1]EGRESOS 4° TRIM.  2017 CON COMP'!$C$2190</f>
        <v>CONTRATACION SERVICIOS ATENCION BIBLIOTECA CENTRO CIVICO</v>
      </c>
      <c r="E26" s="133">
        <f>'[1]EGRESOS 4° TRIM.  2017 CON COMP'!$K$2190</f>
        <v>2475000</v>
      </c>
      <c r="G26" s="123" t="str">
        <f>'[2]PROGRAMA III'!$G$32</f>
        <v>Dotar de recursos para la iluminacion e instalacion malla cancha de Tarcoles/5.03.06.14</v>
      </c>
      <c r="H26" s="4">
        <f>'[2]PROGRAMA III'!$T$32</f>
        <v>10000000</v>
      </c>
    </row>
    <row r="27" spans="1:8" x14ac:dyDescent="0.25">
      <c r="A27" t="str">
        <f>'INVERSION ESPECIFICA'!B54</f>
        <v xml:space="preserve">ACTIVIDADES DEL 15 SETIEMBRE Y NAVIDAD                                                                                                                </v>
      </c>
      <c r="B27" s="4">
        <f>'INVERSION ESPECIFICA'!C54</f>
        <v>31228252</v>
      </c>
      <c r="D27" s="134" t="str">
        <f>'[1]EGRESOS 4° TRIM.  2017 CON COMP'!$C$2215</f>
        <v>DIVULGACION DERECHOS NIÑEZ Y ADOLESCENCIA</v>
      </c>
      <c r="E27" s="133">
        <f>'[1]EGRESOS 4° TRIM.  2017 CON COMP'!$K$2215</f>
        <v>10550751</v>
      </c>
      <c r="G27" s="123" t="str">
        <f>'[2]PROGRAMA III'!$G$38</f>
        <v>Mejorar aquellos caminos de importancia del canton/5.03.02.03</v>
      </c>
      <c r="H27" s="4">
        <f>'[2]PROGRAMA III'!$S$38+'[2]PROGRAMA III'!$T$38</f>
        <v>49456499.979999997</v>
      </c>
    </row>
    <row r="28" spans="1:8" x14ac:dyDescent="0.25">
      <c r="A28" t="str">
        <f>'INVERSION ESPECIFICA'!B55</f>
        <v xml:space="preserve">ASODEGA                                                                                                                                               </v>
      </c>
      <c r="B28" s="4">
        <f>'INVERSION ESPECIFICA'!C55</f>
        <v>20000000</v>
      </c>
      <c r="D28" s="134" t="str">
        <f>'[1]EGRESOS 4° TRIM.  2017 CON COMP'!$C$2228</f>
        <v>CONTRATACION SERVICIOS DE TAEKWON-DO</v>
      </c>
      <c r="E28" s="133">
        <f>'[1]EGRESOS 4° TRIM.  2017 CON COMP'!$K$2228</f>
        <v>3643654.81</v>
      </c>
      <c r="G28" s="123" t="str">
        <f>'[2]PROGRAMA III'!$G$39</f>
        <v>Diseñar la construccion obras de arte de acceso a Playa Hermosa/5.03.02.04</v>
      </c>
      <c r="H28" s="4">
        <f>'[2]PROGRAMA III'!$T$39</f>
        <v>18000000</v>
      </c>
    </row>
    <row r="29" spans="1:8" ht="14.25" customHeight="1" x14ac:dyDescent="0.25">
      <c r="A29" t="str">
        <f>'INVERSION ESPECIFICA'!B56</f>
        <v xml:space="preserve">FORTALECIMIENTO DE LA BANDA MUNICIPAL                                                                                                                 </v>
      </c>
      <c r="B29" s="4">
        <f>'INVERSION ESPECIFICA'!C56</f>
        <v>8725000</v>
      </c>
      <c r="D29" s="132" t="str">
        <f>'[1]EGRESOS 4° TRIM.  2017 CON COMP'!$C$2244</f>
        <v>CEMENTERIO JACO: CONSTRUCION DE NICHOS, BAÑOS Y AREA COMEDOR</v>
      </c>
      <c r="E29" s="133">
        <f>'[1]EGRESOS 4° TRIM.  2017 CON COMP'!$K$2244</f>
        <v>8640000</v>
      </c>
      <c r="G29" s="123" t="str">
        <f>'[2]PROGRAMA III'!$D$41</f>
        <v>Diseñar la construccion de obras de arte camino Jaco-Bijagual</v>
      </c>
      <c r="H29" s="4">
        <f>'[2]PROGRAMA III'!$T$41</f>
        <v>12761833.07</v>
      </c>
    </row>
    <row r="30" spans="1:8" ht="15" customHeight="1" x14ac:dyDescent="0.25">
      <c r="A30" t="str">
        <f>'INVERSION ESPECIFICA'!B57</f>
        <v xml:space="preserve">PATROCINIO DEL TORNEO DE SURF INTERNACIONAL                                                                                                           </v>
      </c>
      <c r="B30" s="4">
        <f>'INVERSION ESPECIFICA'!C57</f>
        <v>30000000</v>
      </c>
      <c r="D30" s="132" t="str">
        <f>'[1]EGRESOS 4° TRIM.  2017 CON COMP'!$C$2254</f>
        <v>COMPRA E INST. JUEGOS INFANTILES RECREATIVOS EN  COMUNIDADES: JACO, QUEBRADA AMARILLA, HERRADURA, TARCOLES</v>
      </c>
      <c r="E30" s="133">
        <f>'[1]EGRESOS 4° TRIM.  2017 CON COMP'!$K$2254</f>
        <v>42826452.899999999</v>
      </c>
      <c r="G30" s="123" t="str">
        <f>'[2]PROGRAMA III'!$D$42</f>
        <v>Diseñar la construccion de obras de arte camino Cerro Fresco.</v>
      </c>
      <c r="H30" s="4">
        <f>'[2]PROGRAMA III'!$T$42</f>
        <v>14210000</v>
      </c>
    </row>
    <row r="31" spans="1:8" x14ac:dyDescent="0.25">
      <c r="A31" t="str">
        <f>'INVERSION ESPECIFICA'!B58</f>
        <v xml:space="preserve">PATROCINIO CAMPEONATO CONTINENTAL BOXEO JUVENIL MASCULINO                                                                                             </v>
      </c>
      <c r="B31" s="4">
        <f>'INVERSION ESPECIFICA'!C58</f>
        <v>4256532.62</v>
      </c>
      <c r="D31" s="132" t="str">
        <f>'[1]EGRESOS 4° TRIM.  2017 CON COMP'!$C$2259</f>
        <v>BANDA MUNICIPAL: COMPRA INSTRUMENTOS</v>
      </c>
      <c r="E31" s="133">
        <f>'[1]EGRESOS 4° TRIM.  2017 CON COMP'!$K$2259</f>
        <v>34899075.479999997</v>
      </c>
      <c r="G31" s="123" t="str">
        <f>'[2]PROGRAMA III'!$D$45</f>
        <v>Diseñar el mejoramiento de los caminos 6-011-072/ 073/074, Cuadrante Capulin.</v>
      </c>
      <c r="H31" s="4">
        <f>'[2]PROGRAMA III'!$T$45</f>
        <v>145537228.91999999</v>
      </c>
    </row>
    <row r="32" spans="1:8" x14ac:dyDescent="0.25">
      <c r="A32" t="str">
        <f>'INVERSION ESPECIFICA'!B59</f>
        <v xml:space="preserve">AYUDA A LA ADI DE QUEBRADA AMARILLA PARA LA COSNTRUCCION DEL SALON MULTIUSOS                                                                          </v>
      </c>
      <c r="B32" s="4">
        <f>'INVERSION ESPECIFICA'!C59</f>
        <v>5000000</v>
      </c>
      <c r="D32" s="134" t="str">
        <f>'[1]EGRESOS 4° TRIM.  2017 CON COMP'!$C$2280</f>
        <v>CELEBRACION CANTONATO DE GARABITO</v>
      </c>
      <c r="E32" s="133">
        <f>'[1]EGRESOS 4° TRIM.  2017 CON COMP'!$K$2280</f>
        <v>31923461.850000001</v>
      </c>
      <c r="G32" s="123" t="str">
        <f>'[2]PROGRAMA III'!$D$47</f>
        <v>Ejecutar la construccion de obras de Arte calle herradura 6-11-004.</v>
      </c>
      <c r="H32" s="4">
        <f>'[2]PROGRAMA III'!$T$47</f>
        <v>57810000</v>
      </c>
    </row>
    <row r="33" spans="1:8" ht="36.75" customHeight="1" x14ac:dyDescent="0.25">
      <c r="A33" t="str">
        <f>'INVERSION ESPECIFICA'!B60</f>
        <v xml:space="preserve">APOYO AL  PRO CEN CINAI BIENESTAR COMUNAL DE JACÓ                                                                                                     </v>
      </c>
      <c r="B33" s="4">
        <f>'INVERSION ESPECIFICA'!C60</f>
        <v>3000000</v>
      </c>
      <c r="D33" s="137" t="str">
        <f>'[1]EGRESOS 4° TRIM.  2017 CON COMP'!$C$2285</f>
        <v>CELEBRACION NAVIDEÑA JUEGO DE POLVORA COMUNIDADES: QUEBRADA AMARILLA, HERRADURA, QUEBRADA GANADO, LAGUNILLAS, TARCO</v>
      </c>
      <c r="E33" s="138">
        <f>'[1]EGRESOS 4° TRIM.  2017 CON COMP'!$K$2285</f>
        <v>1825000</v>
      </c>
      <c r="G33" s="123" t="str">
        <f>'[2]PROGRAMA III'!$G$56</f>
        <v>Ejecutar el diseño y construccion de aceras en la calle Pastor Diaz/5.03.02.16</v>
      </c>
      <c r="H33" s="4">
        <f>'[2]PROGRAMA III'!$T$56</f>
        <v>3431250</v>
      </c>
    </row>
    <row r="34" spans="1:8" x14ac:dyDescent="0.25">
      <c r="A34" t="str">
        <f>'INVERSION ESPECIFICA'!B61</f>
        <v xml:space="preserve">CENTRO DIURNO JOSEFINA UGALDE CESPEDES                                                                                                                </v>
      </c>
      <c r="B34" s="4">
        <f>'INVERSION ESPECIFICA'!C61</f>
        <v>29999999.960000001</v>
      </c>
      <c r="D34" s="134" t="str">
        <f>'[1]EGRESOS 4° TRIM.  2017 CON COMP'!$C$2295</f>
        <v>ALUMBRADO NAVIDEÑO CIUDAD JACO</v>
      </c>
      <c r="E34" s="133">
        <f>'[1]EGRESOS 4° TRIM.  2017 CON COMP'!$K$2295</f>
        <v>14970000</v>
      </c>
      <c r="G34" t="s">
        <v>551</v>
      </c>
      <c r="H34" s="4">
        <f>'[2]PROGRAMA III'!$T$61</f>
        <v>20000000</v>
      </c>
    </row>
    <row r="35" spans="1:8" x14ac:dyDescent="0.25">
      <c r="A35" s="143" t="str">
        <f>'INVERSION ESPECIFICA'!B62</f>
        <v xml:space="preserve">ASOCIACION DEPORTIVA GARABITEÑA    (ASODEGA)                                                                                                          </v>
      </c>
      <c r="B35" s="4">
        <f>'INVERSION ESPECIFICA'!C62</f>
        <v>29452314.050000001</v>
      </c>
      <c r="D35" s="132" t="str">
        <f>'[1]EGRESOS 4° TRIM.  2017 CON COMP'!$C$2305</f>
        <v>CELEBRACION NAVIDEÑA NIÑOS Y NIÑAS DEL CANTON</v>
      </c>
      <c r="E35" s="133">
        <f>'[1]EGRESOS 4° TRIM.  2017 CON COMP'!$K$2305</f>
        <v>21000000</v>
      </c>
      <c r="G35" t="str">
        <f>'[2]PROGRAMA III'!$G$62</f>
        <v>Fortalecer la red vial/5.03.02.08</v>
      </c>
      <c r="H35" s="4">
        <f>'[2]PROGRAMA III'!$T$62</f>
        <v>70746281.129999995</v>
      </c>
    </row>
    <row r="36" spans="1:8" x14ac:dyDescent="0.25">
      <c r="A36" t="str">
        <f>'INVERSION ESPECIFICA'!B63</f>
        <v xml:space="preserve">FESTIVAL DE ARTES DE JACO                                                                                                                             </v>
      </c>
      <c r="B36" s="4">
        <f>'INVERSION ESPECIFICA'!C63</f>
        <v>20000000</v>
      </c>
      <c r="D36" s="134" t="str">
        <f>'[1]EGRESOS 4° TRIM.  2017 CON COMP'!$C$2335</f>
        <v>CELEBRACION DE LA CREACION DEL DISTRITO 02</v>
      </c>
      <c r="E36" s="133">
        <f>'[1]EGRESOS 4° TRIM.  2017 CON COMP'!$K$2335</f>
        <v>1990000</v>
      </c>
      <c r="G36" s="123" t="str">
        <f>'[2]PROGRAMA III'!$G$64</f>
        <v>Gestionar un adecuado acceso a la playa de Discapacitados/5.03.06.30</v>
      </c>
      <c r="H36" s="4">
        <f>'[2]PROGRAMA III'!$T$64</f>
        <v>2000000</v>
      </c>
    </row>
    <row r="37" spans="1:8" ht="30" x14ac:dyDescent="0.25">
      <c r="A37" s="123" t="str">
        <f>'INVERSION ESPECIFICA'!B64</f>
        <v xml:space="preserve">PROYECTO DE COORDINACION INSTITUCIONAL: DEJANDO HUELLAS ENTRELA MUNICIPALIDAD Y ASOCIACIONES DEL CANTON DE GARABITO                                   </v>
      </c>
      <c r="B37" s="4">
        <f>'INVERSION ESPECIFICA'!C64</f>
        <v>4200000</v>
      </c>
      <c r="D37" s="132" t="str">
        <f>'[1]EGRESOS 4° TRIM.  2017 CON COMP'!$C$2369</f>
        <v>Consejo Nacional Polìtica Pùblica de la Persona Joven, Ley 8261</v>
      </c>
      <c r="E37" s="133">
        <f>'[1]EGRESOS 4° TRIM.  2017 CON COMP'!$K$2369</f>
        <v>1995500</v>
      </c>
      <c r="G37" s="123" t="str">
        <f>'[2]PROGRAMA IV'!$G$17</f>
        <v xml:space="preserve">Diseñar y construir rampas y aceras en el centro de jaco/5.04.02.02 </v>
      </c>
      <c r="H37" s="4">
        <f>'[2]PROGRAMA IV'!$T$17</f>
        <v>7103633</v>
      </c>
    </row>
    <row r="38" spans="1:8" ht="12" customHeight="1" x14ac:dyDescent="0.25">
      <c r="A38" t="str">
        <f>'INVERSION ESPECIFICA'!B65</f>
        <v xml:space="preserve">ACTIVIDAES RECREATIVAS DEL TORNEO DE SURF                                                                                                             </v>
      </c>
      <c r="B38" s="4">
        <f>'INVERSION ESPECIFICA'!C65</f>
        <v>14634279.949999999</v>
      </c>
      <c r="D38" s="132" t="str">
        <f>'[1]EGRESOS 4° TRIM.  2017 CON COMP'!$C$2409</f>
        <v>Compra E Instalación De Tanque De Almacenamiento De Agua Potable, yTubería, En La Comunidad De Tárcoles, Di</v>
      </c>
      <c r="E38" s="133">
        <f>'[1]EGRESOS 4° TRIM.  2017 CON COMP'!$K$2409</f>
        <v>858675</v>
      </c>
      <c r="G38" s="123" t="str">
        <f>'[2]PROGRAMA IV'!$G$18</f>
        <v>Diseñar la construccion de paradas de buses desde Guacalillo hasta Quebrada Ganado, distrito de Tarcoles/5.04.06.02</v>
      </c>
      <c r="H38" s="4">
        <f>'[2]PROGRAMA IV'!$T$18</f>
        <v>6840000</v>
      </c>
    </row>
    <row r="39" spans="1:8" ht="14.25" customHeight="1" thickBot="1" x14ac:dyDescent="0.3">
      <c r="A39" s="123" t="str">
        <f>'INVERSION ESPECIFICA'!B66</f>
        <v xml:space="preserve">TALLERES DEPORTIVOS Y RECREATIVOS EN ESCUELAS PRIMARIAS DEL DISTRITO, DISTRITO JACÓ                                                                   </v>
      </c>
      <c r="B39" s="4">
        <f>'INVERSION ESPECIFICA'!C66</f>
        <v>3991630</v>
      </c>
      <c r="D39" s="132" t="str">
        <f>'[1]EGRESOS 4° TRIM.  2017 CON COMP'!$C$2420</f>
        <v>Equip. Para Aguas Rápidas y Vertical, Unidad Nueva y Adquirir Eq. De Comunicación, Cruz Roja De Jacó</v>
      </c>
      <c r="E39" s="133">
        <f>'[1]EGRESOS 4° TRIM.  2017 CON COMP'!$K$2420</f>
        <v>6724690.5800000001</v>
      </c>
      <c r="G39" t="str">
        <f>'[2]PROGRAMA IV'!$D$20</f>
        <v>Aplicar pintura a Techo de Iglesia Catolica.</v>
      </c>
      <c r="H39" s="4">
        <f>'[2]PROGRAMA IV'!$T$20</f>
        <v>544365</v>
      </c>
    </row>
    <row r="40" spans="1:8" ht="30.75" thickBot="1" x14ac:dyDescent="0.3">
      <c r="A40" s="155" t="s">
        <v>561</v>
      </c>
      <c r="B40" s="4">
        <v>6651000</v>
      </c>
      <c r="D40" s="132" t="str">
        <f>'[1]EGRESOS 4° TRIM.  2017 CON COMP'!$C$2441</f>
        <v>Mejoras Iglesia Catolica y aulas de catequesis compra material didactico en Quebrada Ganado</v>
      </c>
      <c r="E40" s="133">
        <f>'[1]EGRESOS 4° TRIM.  2017 CON COMP'!$K$2441</f>
        <v>544500</v>
      </c>
      <c r="G40" s="129" t="s">
        <v>555</v>
      </c>
      <c r="H40" s="130">
        <f>SUM(H3:H39)</f>
        <v>2436239137.2200003</v>
      </c>
    </row>
    <row r="41" spans="1:8" x14ac:dyDescent="0.25">
      <c r="A41" t="str">
        <f>'INVERSION ESPECIFICA'!B78</f>
        <v xml:space="preserve">MEJORAS DEL CAMPO FERIAL DE HERRADURA                                                                                                                 </v>
      </c>
      <c r="B41" s="4">
        <f>'INVERSION ESPECIFICA'!C78</f>
        <v>7000000</v>
      </c>
      <c r="D41" s="132" t="str">
        <f>'[1]EGRESOS 4° TRIM.  2017 CON COMP'!$C$2234</f>
        <v>PRODUCCION DE PARGO COLORADO EN JAULAS EN HERRADURA</v>
      </c>
      <c r="E41" s="133">
        <f>'[1]EGRESOS 4° TRIM.  2017 CON COMP'!$K$2234</f>
        <v>6138561</v>
      </c>
    </row>
    <row r="42" spans="1:8" x14ac:dyDescent="0.25">
      <c r="A42" t="str">
        <f>'INVERSION ESPECIFICA'!B86</f>
        <v xml:space="preserve">REMODELACIÓN VARIAS EN CEMENTERIO QUEBRADA GANADO                                                                                                    </v>
      </c>
      <c r="B42" s="4">
        <f>'INVERSION ESPECIFICA'!C86</f>
        <v>6753000</v>
      </c>
      <c r="D42" s="134" t="str">
        <f>'[1]EGRESOS 4° TRIM.  2017 CON COMP'!$C$1633</f>
        <v>UNIDAD TÉCNICA DE GESTION VIAL</v>
      </c>
      <c r="E42" s="133">
        <f>'[1]EGRESOS 4° TRIM.  2017 CON COMP'!$K$1633</f>
        <v>677996091.49000001</v>
      </c>
    </row>
    <row r="43" spans="1:8" ht="30" x14ac:dyDescent="0.25">
      <c r="A43" s="123" t="str">
        <f>'INVERSION ESPECIFICA'!B87</f>
        <v xml:space="preserve">COMP. E INSTALACIÓN  TANQUE DE ALMACENAMIENTO DE AGUA POTABLE Y TUBERÍA, EN LA COMUNIDAD DE TÁRCOLES, DISTRITO TÁRC                                   </v>
      </c>
      <c r="B43" s="4">
        <f>'INVERSION ESPECIFICA'!C87</f>
        <v>6184084.25</v>
      </c>
      <c r="D43" s="132" t="str">
        <f>'[1]EGRESOS 4° TRIM.  2017 CON COMP'!$C$1806</f>
        <v>Compra de agregado (material de base) Proyectos de asfaltados a realizar mediante SMS del MOPT (8114)</v>
      </c>
      <c r="E43" s="133">
        <f>'[1]EGRESOS 4° TRIM.  2017 CON COMP'!$K$1806</f>
        <v>31471070</v>
      </c>
    </row>
    <row r="44" spans="1:8" x14ac:dyDescent="0.25">
      <c r="A44" t="str">
        <f>'INVERSION ESPECIFICA'!B95</f>
        <v>UNIDAD TÉCNICA DE GESTION VIAL</v>
      </c>
      <c r="B44" s="4">
        <f>'INVERSION ESPECIFICA'!C95</f>
        <v>327665532.69999999</v>
      </c>
      <c r="D44" s="132" t="str">
        <f>'[1]EGRESOS 4° TRIM.  2017 CON COMP'!$C$1828</f>
        <v>Proyecto de obras de drenaje lagunillas  casco central camino 6-11-069-y 6-070(8114)</v>
      </c>
      <c r="E44" s="133">
        <f>'[1]EGRESOS 4° TRIM.  2017 CON COMP'!$K$1828</f>
        <v>13787697.42</v>
      </c>
    </row>
    <row r="45" spans="1:8" x14ac:dyDescent="0.25">
      <c r="A45" t="str">
        <f>'INVERSION ESPECIFICA'!B96</f>
        <v>CONTRAPARTDA MOP FONDOS 8114</v>
      </c>
      <c r="B45" s="4">
        <f>'INVERSION ESPECIFICA'!C96</f>
        <v>2858619.24</v>
      </c>
      <c r="D45" s="132" t="str">
        <f>'[1]EGRESOS 4° TRIM.  2017 CON COMP'!$C$1838</f>
        <v xml:space="preserve"> Proyecto de construccion de losas en San Antonio de Garabito. camino 6-11-055(8114)</v>
      </c>
      <c r="E45" s="133">
        <f>'[1]EGRESOS 4° TRIM.  2017 CON COMP'!$K$1838</f>
        <v>14138566.5</v>
      </c>
    </row>
    <row r="46" spans="1:8" ht="30" x14ac:dyDescent="0.25">
      <c r="A46" s="123" t="str">
        <f>'INVERSION ESPECIFICA'!B97</f>
        <v>Global de Inversión de Convenios CUTGV 001-2016 Quebrada Amarilla 130 metros de acera y cordón 80 metros de alcantarilla</v>
      </c>
      <c r="B46" s="4">
        <f>'INVERSION ESPECIFICA'!C97</f>
        <v>6008500</v>
      </c>
      <c r="D46" s="132" t="str">
        <f>'[1]EGRESOS 4° TRIM.  2017 CON COMP'!$C$1879</f>
        <v>Proy. de Alcantarillado y Obras de Arte en Calle Herradura del Cruce de la Constanera a Playa. (IBI)</v>
      </c>
      <c r="E46" s="133">
        <f>'[1]EGRESOS 4° TRIM.  2017 CON COMP'!$K$1879</f>
        <v>43427982</v>
      </c>
    </row>
    <row r="47" spans="1:8" ht="30" x14ac:dyDescent="0.25">
      <c r="A47" s="123" t="str">
        <f>'INVERSION ESPECIFICA'!B99</f>
        <v xml:space="preserve">Global de Inversión de Convenios CUTGV 002-2016 Quebrada Ganado 200 metros de acera Camino 6-11-010                                                   </v>
      </c>
      <c r="B47" s="4">
        <f>'INVERSION ESPECIFICA'!C99</f>
        <v>5502267</v>
      </c>
      <c r="D47" s="132" t="str">
        <f>'[1]EGRESOS 4° TRIM.  2017 CON COMP'!$C$1914</f>
        <v>PROTECTO  DE OBRAS VIALES CALLE VERANERAS - JACO(8114)</v>
      </c>
      <c r="E47" s="133">
        <f>'[1]EGRESOS 4° TRIM.  2017 CON COMP'!$K$1914</f>
        <v>38932625</v>
      </c>
    </row>
    <row r="48" spans="1:8" ht="30" x14ac:dyDescent="0.25">
      <c r="A48" s="123" t="str">
        <f>'INVERSION ESPECIFICA'!B100</f>
        <v xml:space="preserve">Global de Inversión de Convenios CUTGV 003-2016 Herradura 265 metros de acera y cordón Camino 6-11-092                                               </v>
      </c>
      <c r="B48" s="4">
        <f>'INVERSION ESPECIFICA'!C100</f>
        <v>7712460</v>
      </c>
      <c r="D48" s="132" t="str">
        <f>'[1]EGRESOS 4° TRIM.  2017 CON COMP'!$C$1918</f>
        <v>PROYECTO  DE COLOCACION DE ALCANTARILLADO TARCOLES CENTRO(8114)</v>
      </c>
      <c r="E48" s="133">
        <f>'[1]EGRESOS 4° TRIM.  2017 CON COMP'!$K$1918</f>
        <v>6821440</v>
      </c>
    </row>
    <row r="49" spans="1:5" ht="30" x14ac:dyDescent="0.25">
      <c r="A49" s="123" t="str">
        <f>'INVERSION ESPECIFICA'!B101</f>
        <v xml:space="preserve">Global de Inversión de Convenios CUTGV 004-2016 Calle Pochotal 65 metros de acera y 152 metros de alcantarillado                    </v>
      </c>
      <c r="B49" s="4">
        <f>'INVERSION ESPECIFICA'!C101</f>
        <v>5274866</v>
      </c>
      <c r="D49" s="134" t="str">
        <f>'[1]EGRESOS 4° TRIM.  2017 CON COMP'!$C$1922</f>
        <v>ASFALTADO CALLE LA VERANERA (FONDOS LIBRES)</v>
      </c>
      <c r="E49" s="133">
        <f>'[1]EGRESOS 4° TRIM.  2017 CON COMP'!$K$1922</f>
        <v>85517564</v>
      </c>
    </row>
    <row r="50" spans="1:5" ht="30" x14ac:dyDescent="0.25">
      <c r="A50" s="123" t="str">
        <f>'INVERSION ESPECIFICA'!B102</f>
        <v xml:space="preserve">Global de Inversión de Convenios CUTGV 005-2016, Tárcoles 250 metros de acera y cordón Camino 6-11-013 y 6-11-179                                    </v>
      </c>
      <c r="B50" s="4">
        <f>'INVERSION ESPECIFICA'!C102</f>
        <v>7066173</v>
      </c>
      <c r="D50" s="132" t="str">
        <f>'[1]EGRESOS 4° TRIM.  2017 CON COMP'!$C$1936</f>
        <v>Proyecto  de obras de drenaje lagunillas  casco central camino 6-11-169-y 6-11 170  / FIN.MUNIC. 40% ZMT</v>
      </c>
      <c r="E50" s="133">
        <f>'[1]EGRESOS 4° TRIM.  2017 CON COMP'!$K$1936</f>
        <v>13630950</v>
      </c>
    </row>
    <row r="51" spans="1:5" ht="30" x14ac:dyDescent="0.25">
      <c r="A51" s="123" t="str">
        <f>'INVERSION ESPECIFICA'!B103</f>
        <v xml:space="preserve">CONTRAPARTIDA PROYECTO BID-CAMINO 6-11-001 CALLE HERMOSA LA BAMBU  FONDOS 8114                                                                        </v>
      </c>
      <c r="B51" s="4">
        <f>'INVERSION ESPECIFICA'!C103</f>
        <v>41801400.869999997</v>
      </c>
      <c r="D51" s="132" t="str">
        <f>'[1]EGRESOS 4° TRIM.  2017 CON COMP'!$C$1940</f>
        <v>Proyecto de Construccion  Acera, Cordon y Obras de Drenaje Bajamar. Camino 6 11 185 . ( 8114)</v>
      </c>
      <c r="E51" s="133">
        <f>'[1]EGRESOS 4° TRIM.  2017 CON COMP'!$K$1940</f>
        <v>2047897.07</v>
      </c>
    </row>
    <row r="52" spans="1:5" x14ac:dyDescent="0.25">
      <c r="A52" t="str">
        <f>'INVERSION ESPECIFICA'!B104</f>
        <v xml:space="preserve">ASFALTADO CALLE INVU TARCOLES                                                                                                                         </v>
      </c>
      <c r="B52" s="4">
        <f>'INVERSION ESPECIFICA'!C104</f>
        <v>2486173.54</v>
      </c>
      <c r="D52" s="132" t="str">
        <f>'[1]EGRESOS 4° TRIM.  2017 CON COMP'!$C$2058</f>
        <v>ASFALTADO DE LA AVENIDAD PASTOR DIAZ-S.G-565-2017</v>
      </c>
      <c r="E52" s="133">
        <f>'[1]EGRESOS 4° TRIM.  2017 CON COMP'!$K$2058</f>
        <v>19840000</v>
      </c>
    </row>
    <row r="53" spans="1:5" x14ac:dyDescent="0.25">
      <c r="A53" t="str">
        <f>'INVERSION ESPECIFICA'!B105</f>
        <v xml:space="preserve">ASFALTADO CALLE QUEBRADA GANADO                                                                                                                       </v>
      </c>
      <c r="B53" s="4">
        <f>'INVERSION ESPECIFICA'!C105</f>
        <v>1761039.59</v>
      </c>
      <c r="D53" s="132" t="str">
        <f>'[1]EGRESOS 4° TRIM.  2017 CON COMP'!$C$2171</f>
        <v>Proyecto Buolervard de Playa  Jacó  (Estudio ambiental)</v>
      </c>
      <c r="E53" s="133">
        <f>'[1]EGRESOS 4° TRIM.  2017 CON COMP'!$K$2171</f>
        <v>10650000</v>
      </c>
    </row>
    <row r="54" spans="1:5" x14ac:dyDescent="0.25">
      <c r="A54" t="str">
        <f>'INVERSION ESPECIFICA'!B106</f>
        <v xml:space="preserve">COMPRA DE UN LOWBOY                                                                                                                                   </v>
      </c>
      <c r="B54" s="4">
        <f>'INVERSION ESPECIFICA'!C106</f>
        <v>16800000</v>
      </c>
      <c r="D54" s="134" t="str">
        <f>'[1]EGRESOS 4° TRIM.  2017 CON COMP'!$C$2210</f>
        <v>BOULEVARD DE PLAYA JACO -INDEMNIZACION</v>
      </c>
      <c r="E54" s="133">
        <f>'[1]EGRESOS 4° TRIM.  2017 CON COMP'!$K$2210</f>
        <v>26540449.140000001</v>
      </c>
    </row>
    <row r="55" spans="1:5" ht="15.75" thickBot="1" x14ac:dyDescent="0.3">
      <c r="A55" t="str">
        <f>'INVERSION ESPECIFICA'!B107</f>
        <v xml:space="preserve">ASFALTADO CAMINO -6-11-022-MOPT                                                                                                                       </v>
      </c>
      <c r="B55" s="4">
        <f>'INVERSION ESPECIFICA'!C107</f>
        <v>16800000</v>
      </c>
      <c r="D55" s="139" t="str">
        <f>'[1]EGRESOS 4° TRIM.  2017 CON COMP'!$C$2315</f>
        <v>CONSTRUCCION GRADERIA MULTIUSOS TARCOLES</v>
      </c>
      <c r="E55" s="140">
        <f>'[1]EGRESOS 4° TRIM.  2017 CON COMP'!$K$2315</f>
        <v>10800000</v>
      </c>
    </row>
    <row r="56" spans="1:5" ht="18.75" thickBot="1" x14ac:dyDescent="0.3">
      <c r="A56" t="str">
        <f>'INVERSION ESPECIFICA'!B108</f>
        <v xml:space="preserve">PROYECTO ACERAS Y CORDONES                                                                                                                            </v>
      </c>
      <c r="B56" s="4">
        <f>'INVERSION ESPECIFICA'!C108</f>
        <v>1255852</v>
      </c>
      <c r="D56" s="129" t="s">
        <v>555</v>
      </c>
      <c r="E56" s="130">
        <f>SUM(E3:E55)</f>
        <v>1656523240.8500001</v>
      </c>
    </row>
    <row r="57" spans="1:5" x14ac:dyDescent="0.25">
      <c r="A57" t="str">
        <f>'INVERSION ESPECIFICA'!B109</f>
        <v xml:space="preserve">MUROS DE PROTECCION EN LA DESEMBOCADURA DEL RIO COPEY JACÓ                                                                                            </v>
      </c>
      <c r="B57" s="4">
        <f>'INVERSION ESPECIFICA'!C109</f>
        <v>24720000</v>
      </c>
    </row>
    <row r="58" spans="1:5" ht="29.25" customHeight="1" thickBot="1" x14ac:dyDescent="0.3">
      <c r="A58" t="str">
        <f>'INVERSION ESPECIFICA'!B110</f>
        <v xml:space="preserve">PROY. BOULEVARD JACO FONDO 20%ZMT                                                                                                                     </v>
      </c>
      <c r="B58" s="4">
        <f>'INVERSION ESPECIFICA'!C110</f>
        <v>927461.09</v>
      </c>
    </row>
    <row r="59" spans="1:5" ht="18.75" thickBot="1" x14ac:dyDescent="0.3">
      <c r="A59" s="129" t="s">
        <v>555</v>
      </c>
      <c r="B59" s="130">
        <f>SUM(B3:B58)</f>
        <v>1008534811.8000001</v>
      </c>
    </row>
    <row r="61" spans="1:5" x14ac:dyDescent="0.25">
      <c r="B61" s="4"/>
    </row>
    <row r="62" spans="1:5" x14ac:dyDescent="0.25">
      <c r="B62"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10" workbookViewId="0">
      <selection activeCell="C31" sqref="C31:D31"/>
    </sheetView>
  </sheetViews>
  <sheetFormatPr baseColWidth="10" defaultRowHeight="15" x14ac:dyDescent="0.25"/>
  <cols>
    <col min="1" max="1" width="34" customWidth="1"/>
    <col min="2" max="2" width="23.7109375" customWidth="1"/>
    <col min="3" max="3" width="22.140625" customWidth="1"/>
    <col min="4" max="4" width="23.85546875" customWidth="1"/>
    <col min="5" max="5" width="25.42578125" customWidth="1"/>
    <col min="6" max="6" width="24.28515625" customWidth="1"/>
  </cols>
  <sheetData>
    <row r="1" spans="1:6" ht="22.5" customHeight="1" thickBot="1" x14ac:dyDescent="0.3">
      <c r="A1" s="78" t="s">
        <v>4</v>
      </c>
      <c r="B1" s="227" t="s">
        <v>373</v>
      </c>
      <c r="C1" s="228"/>
      <c r="D1" s="228"/>
      <c r="E1" s="228"/>
      <c r="F1" s="229"/>
    </row>
    <row r="2" spans="1:6" ht="17.25" customHeight="1" thickBot="1" x14ac:dyDescent="0.3">
      <c r="A2" s="79" t="s">
        <v>5</v>
      </c>
      <c r="B2" s="28" t="s">
        <v>305</v>
      </c>
      <c r="C2" s="28" t="s">
        <v>16</v>
      </c>
      <c r="D2" s="28" t="s">
        <v>306</v>
      </c>
      <c r="E2" s="28" t="s">
        <v>307</v>
      </c>
      <c r="F2" s="28" t="s">
        <v>308</v>
      </c>
    </row>
    <row r="4" spans="1:6" x14ac:dyDescent="0.25">
      <c r="A4" t="s">
        <v>6</v>
      </c>
      <c r="B4" s="4">
        <v>2046765586.46</v>
      </c>
      <c r="C4" s="4">
        <f>'[3]MEDICION POR EJES'!$F$22</f>
        <v>2183382275.7200003</v>
      </c>
      <c r="D4" s="4">
        <f>'[2]PROGRAMA I'!$R$14+'[2]PROGRAMA I'!$S$14+'[2]PROGRAMA II'!$S$18+'[2]PROGRAMA II'!$T$18</f>
        <v>2053012856.2600002</v>
      </c>
    </row>
    <row r="5" spans="1:6" x14ac:dyDescent="0.25">
      <c r="A5" t="s">
        <v>7</v>
      </c>
      <c r="B5" s="4">
        <v>660587043.85000002</v>
      </c>
      <c r="C5" s="4">
        <f>'[3]MEDICION POR EJES'!$F$25</f>
        <v>690889794.52999997</v>
      </c>
      <c r="D5" s="4">
        <f>'[2]PROGRAMA II'!$S$19+'[2]PROGRAMA II'!$T$19</f>
        <v>665228946.70000005</v>
      </c>
    </row>
    <row r="6" spans="1:6" x14ac:dyDescent="0.25">
      <c r="A6" t="s">
        <v>8</v>
      </c>
      <c r="B6" s="4">
        <v>26445000</v>
      </c>
      <c r="C6" s="4">
        <f>'[3]MEDICION POR EJES'!$F$24</f>
        <v>1870000</v>
      </c>
      <c r="D6" s="4">
        <v>0</v>
      </c>
    </row>
    <row r="7" spans="1:6" x14ac:dyDescent="0.25">
      <c r="A7" t="s">
        <v>9</v>
      </c>
      <c r="B7" s="4">
        <v>1038661671.39</v>
      </c>
      <c r="C7" s="4">
        <f>'[3]MEDICION POR EJES'!$F$27</f>
        <v>874568957.24000013</v>
      </c>
      <c r="D7" s="4">
        <f>'[2]PROGRAMA II'!$S$15+'[2]PROGRAMA II'!$T$15</f>
        <v>768986911.21000004</v>
      </c>
    </row>
    <row r="8" spans="1:6" x14ac:dyDescent="0.25">
      <c r="A8" t="s">
        <v>10</v>
      </c>
      <c r="B8" s="4">
        <v>352917752.70999998</v>
      </c>
      <c r="C8" s="4">
        <f>'[3]MEDICION POR EJES'!$F$23</f>
        <v>597943883.23000002</v>
      </c>
      <c r="D8" s="4">
        <f>'[2]PROGRAMA II'!$S$16+'[2]PROGRAMA II'!$T$16</f>
        <v>41125974.140000001</v>
      </c>
    </row>
    <row r="9" spans="1:6" x14ac:dyDescent="0.25">
      <c r="A9" t="s">
        <v>11</v>
      </c>
      <c r="B9" s="4">
        <v>7000000</v>
      </c>
      <c r="C9" s="4">
        <f>'[3]MEDICION POR EJES'!$F$26</f>
        <v>38729797.180000007</v>
      </c>
      <c r="D9" s="4">
        <f>'[2]PROGRAMA II'!$S$17+'[2]PROGRAMA II'!$T$17</f>
        <v>144903532.19999999</v>
      </c>
    </row>
    <row r="10" spans="1:6" x14ac:dyDescent="0.25">
      <c r="A10" t="s">
        <v>12</v>
      </c>
      <c r="B10" s="4">
        <v>16028072.34</v>
      </c>
      <c r="C10" s="4">
        <f>'[3]MEDICION POR EJES'!$F$29</f>
        <v>0</v>
      </c>
      <c r="D10" s="4">
        <v>0</v>
      </c>
    </row>
    <row r="11" spans="1:6" ht="15.75" thickBot="1" x14ac:dyDescent="0.3">
      <c r="A11" t="s">
        <v>13</v>
      </c>
      <c r="B11" s="4">
        <v>803507918.85000002</v>
      </c>
      <c r="C11" s="4">
        <f>'[3]MEDICION POR EJES'!$F$28</f>
        <v>1319115060.7</v>
      </c>
      <c r="D11" s="4">
        <f>'[2]PROGRAMA III'!$S$15+'[2]PROGRAMA III'!$T$15</f>
        <v>881472462.61000001</v>
      </c>
    </row>
    <row r="12" spans="1:6" ht="16.5" thickBot="1" x14ac:dyDescent="0.3">
      <c r="A12" s="3" t="s">
        <v>15</v>
      </c>
      <c r="B12" s="5">
        <f>SUM(B4:B11)</f>
        <v>4951913045.6000004</v>
      </c>
      <c r="C12" s="5">
        <f>SUM(C2:C11)</f>
        <v>5706499768.6000004</v>
      </c>
      <c r="D12" s="5">
        <f>SUM(D2:D11)</f>
        <v>4554730683.1199999</v>
      </c>
      <c r="E12" s="5">
        <f>SUM(E2:E11)</f>
        <v>0</v>
      </c>
      <c r="F12" s="5">
        <f>SUM(F2:F11)</f>
        <v>0</v>
      </c>
    </row>
    <row r="13" spans="1:6" ht="15.75" x14ac:dyDescent="0.25">
      <c r="A13" s="24" t="s">
        <v>284</v>
      </c>
      <c r="B13" s="23"/>
      <c r="C13" s="23"/>
      <c r="D13" s="23"/>
      <c r="E13" s="23"/>
      <c r="F13" s="23"/>
    </row>
    <row r="16" spans="1:6" ht="15.75" thickBot="1" x14ac:dyDescent="0.3"/>
    <row r="17" spans="1:6" ht="25.5" customHeight="1" thickBot="1" x14ac:dyDescent="0.3">
      <c r="A17" s="78" t="s">
        <v>4</v>
      </c>
      <c r="B17" s="230" t="s">
        <v>372</v>
      </c>
      <c r="C17" s="231"/>
      <c r="D17" s="231"/>
      <c r="E17" s="231"/>
      <c r="F17" s="232"/>
    </row>
    <row r="18" spans="1:6" ht="16.5" thickBot="1" x14ac:dyDescent="0.3">
      <c r="A18" s="79" t="s">
        <v>5</v>
      </c>
      <c r="B18" s="28" t="s">
        <v>305</v>
      </c>
      <c r="C18" s="28" t="s">
        <v>16</v>
      </c>
      <c r="D18" s="28" t="s">
        <v>306</v>
      </c>
      <c r="E18" s="28" t="s">
        <v>307</v>
      </c>
      <c r="F18" s="28" t="s">
        <v>308</v>
      </c>
    </row>
    <row r="20" spans="1:6" x14ac:dyDescent="0.25">
      <c r="A20" t="s">
        <v>6</v>
      </c>
      <c r="B20" s="4">
        <f>'INVERSION ESPECIFICA'!C9</f>
        <v>114833232.15000001</v>
      </c>
      <c r="C20" s="4">
        <f>'INVERSION ESPECIFICA'!G9</f>
        <v>46969915.600000001</v>
      </c>
      <c r="D20" s="143">
        <f>'[2]PROGRAMA III'!$S$17+'[2]PROGRAMA III'!$T$17+'[2]PROGRAMA III'!$S$20+'[2]PROGRAMA III'!$T$20+'[2]PROGRAMA III'!$S$21+'[2]PROGRAMA III'!$T$21</f>
        <v>297788173.63</v>
      </c>
    </row>
    <row r="21" spans="1:6" x14ac:dyDescent="0.25">
      <c r="A21" t="s">
        <v>7</v>
      </c>
      <c r="B21" s="4">
        <f>'INVERSION ESPECIFICA'!C18</f>
        <v>39701114.850000001</v>
      </c>
      <c r="C21" s="4">
        <f>'[3]EJECUCION PROG 3 Y 4'!$H$84</f>
        <v>10422256.370000001</v>
      </c>
      <c r="D21" s="143">
        <f>'[2]PROGRAMA III'!$S$19+'[2]PROGRAMA III'!$T$19+'[2]PROGRAMA III'!$S$31+'[2]PROGRAMA III'!$T$31+'[2]PROGRAMA III'!$S$53+'[2]PROGRAMA III'!$T$53+'[2]PROGRAMA III'!$S$57+'[2]PROGRAMA III'!$T$57</f>
        <v>29583849.25</v>
      </c>
    </row>
    <row r="22" spans="1:6" x14ac:dyDescent="0.25">
      <c r="A22" t="s">
        <v>8</v>
      </c>
      <c r="B22" s="4">
        <f>'INVERSION ESPECIFICA'!C31</f>
        <v>26445000</v>
      </c>
      <c r="C22" s="4">
        <f>'[3]EJECUCION PROG 3 Y 4'!$G$84</f>
        <v>1870000</v>
      </c>
      <c r="D22" s="143">
        <f>'[2]PROGRAMA III'!$S$27+'[2]PROGRAMA III'!$T$27+'[2]PROGRAMA III'!$S$33+'[2]PROGRAMA III'!$T$33+'[2]PROGRAMA III'!$S$35+'[2]PROGRAMA III'!$T$35</f>
        <v>10034656</v>
      </c>
    </row>
    <row r="23" spans="1:6" x14ac:dyDescent="0.25">
      <c r="A23" t="s">
        <v>9</v>
      </c>
      <c r="B23" s="4">
        <f>'INVERSION ESPECIFICA'!C41</f>
        <v>103177743.34999999</v>
      </c>
      <c r="C23" s="4">
        <f>'[3]EJECUCION PROG 3 Y 4'!$C$84</f>
        <v>98000000</v>
      </c>
      <c r="D23" s="143">
        <f>'[2]PROGRAMA III'!$S$16+'[2]PROGRAMA III'!$T$16+'[2]PROGRAMA III'!$S$22+'[2]PROGRAMA III'!$T$22+'[2]PROGRAMA III'!$S$30+'[2]PROGRAMA III'!$T$30+'[2]PROGRAMA III'!$S$44+'[2]PROGRAMA III'!$T$44+'[2]PROGRAMA III'!$S$60+'[2]PROGRAMA III'!$T$60+'[2]PROGRAMA III'!$S$65+'[2]PROGRAMA III'!$T$65</f>
        <v>174703740.37</v>
      </c>
    </row>
    <row r="24" spans="1:6" x14ac:dyDescent="0.25">
      <c r="A24" t="s">
        <v>10</v>
      </c>
      <c r="B24" s="4">
        <f>'INVERSION ESPECIFICA'!C69</f>
        <v>235800292.17000002</v>
      </c>
      <c r="C24" s="4">
        <f>'[3]EJECUCION PROG 3 Y 4'!$E$84+'[3]EJECUCION PROG 3 Y 4'!$E$98</f>
        <v>475520175.25999999</v>
      </c>
      <c r="D24" s="143">
        <f>'[2]PROGRAMA III'!$S$18+'[2]PROGRAMA III'!$T$18+'[2]PROGRAMA III'!$S$23+'[2]PROGRAMA III'!$T$23+'[2]PROGRAMA III'!$S$24+'[2]PROGRAMA III'!$T$24+'[2]PROGRAMA III'!$S$29+'[2]PROGRAMA III'!$T$29+'[2]PROGRAMA III'!$S$34+'[2]PROGRAMA III'!$T$34+'[2]PROGRAMA III'!$S$37+'[2]PROGRAMA III'!$T$37+'[2]PROGRAMA III'!$S$54+'[2]PROGRAMA III'!$T$54+'[2]PROGRAMA III'!$S$58+'[2]PROGRAMA III'!$T$58+'[2]PROGRAMA III'!$T$63</f>
        <v>533146642.57999992</v>
      </c>
    </row>
    <row r="25" spans="1:6" x14ac:dyDescent="0.25">
      <c r="A25" t="s">
        <v>11</v>
      </c>
      <c r="B25" s="4">
        <f>'INVERSION ESPECIFICA'!C81</f>
        <v>7000000</v>
      </c>
      <c r="C25" s="4">
        <f>'[3]EJECUCION PROG 3 Y 4'!$F$84</f>
        <v>6138561</v>
      </c>
      <c r="D25" s="143">
        <f>'[2]PROGRAMA III'!$T$43</f>
        <v>6750000</v>
      </c>
    </row>
    <row r="26" spans="1:6" x14ac:dyDescent="0.25">
      <c r="A26" t="s">
        <v>12</v>
      </c>
      <c r="B26" s="4">
        <f>'INVERSION ESPECIFICA'!C89</f>
        <v>12937084.25</v>
      </c>
      <c r="C26" s="4">
        <v>0</v>
      </c>
      <c r="D26" s="143">
        <f>'[2]PROGRAMA III'!$T$36+'[2]PROGRAMA III'!$T$55</f>
        <v>37129017.149999999</v>
      </c>
    </row>
    <row r="27" spans="1:6" ht="15.75" thickBot="1" x14ac:dyDescent="0.3">
      <c r="A27" t="s">
        <v>13</v>
      </c>
      <c r="B27" s="4">
        <f>'INVERSION ESPECIFICA'!C112</f>
        <v>468640345.02999997</v>
      </c>
      <c r="C27" s="4">
        <f>'[3]EJECUCION PROG 3 Y 4'!$D$84</f>
        <v>1017602332.62</v>
      </c>
      <c r="D27" s="143">
        <f>'[2]PROGRAMA III'!$S$25+'[2]PROGRAMA III'!$T$25+'[2]PROGRAMA III'!$S$26+'[2]PROGRAMA III'!$T$26+'[2]PROGRAMA III'!$S$28+'[2]PROGRAMA III'!$T$28+'[2]PROGRAMA III'!$S$32+'[2]PROGRAMA III'!$T$32+'[2]PROGRAMA III'!$S$38+'[2]PROGRAMA III'!$T$38+'[2]PROGRAMA III'!$S$39+'[2]PROGRAMA III'!$T$39+'[2]PROGRAMA III'!$S$40+'[2]PROGRAMA III'!$T$40+'[2]PROGRAMA III'!$S$41+'[2]PROGRAMA III'!$T$41+'[2]PROGRAMA III'!$S$42+'[2]PROGRAMA III'!$T$42+'[2]PROGRAMA III'!$S$45+'[2]PROGRAMA III'!$T$45+'[2]PROGRAMA III'!$S$46+'[2]PROGRAMA III'!$T$46+'[2]PROGRAMA III'!$S$47+'[2]PROGRAMA III'!$T$47+'[2]PROGRAMA III'!$S$48+'[2]PROGRAMA III'!$T$48+'[2]PROGRAMA III'!$S$49+'[2]PROGRAMA III'!$T$49+'[2]PROGRAMA III'!$S$50+'[2]PROGRAMA III'!$T$50+'[2]PROGRAMA III'!$S$51+'[2]PROGRAMA III'!$T$51+'[2]PROGRAMA III'!$S$56+'[2]PROGRAMA III'!$T$56+'[2]PROGRAMA III'!$S$61+'[2]PROGRAMA III'!$T$61+'[2]PROGRAMA III'!$S$62+'[2]PROGRAMA III'!$T$62+'[2]PROGRAMA III'!$S$64+'[2]PROGRAMA III'!$T$64</f>
        <v>444006775.63</v>
      </c>
    </row>
    <row r="28" spans="1:6" ht="16.5" thickBot="1" x14ac:dyDescent="0.3">
      <c r="A28" s="3" t="s">
        <v>15</v>
      </c>
      <c r="B28" s="5">
        <f>SUM(B20:B27)</f>
        <v>1008534811.8</v>
      </c>
      <c r="C28" s="5">
        <f>SUM(C18:C27)</f>
        <v>1656523240.8499999</v>
      </c>
      <c r="D28" s="5">
        <f>SUM(D18:D27)</f>
        <v>1533142854.6100001</v>
      </c>
      <c r="E28" s="5">
        <f>SUM(E18:E27)</f>
        <v>0</v>
      </c>
      <c r="F28" s="5">
        <f>SUM(F18:F27)</f>
        <v>0</v>
      </c>
    </row>
    <row r="29" spans="1:6" x14ac:dyDescent="0.25">
      <c r="A29" s="77" t="s">
        <v>374</v>
      </c>
    </row>
    <row r="31" spans="1:6" x14ac:dyDescent="0.25">
      <c r="C31" s="160"/>
      <c r="D31" s="160"/>
    </row>
  </sheetData>
  <mergeCells count="2">
    <mergeCell ref="B1:F1"/>
    <mergeCell ref="B17:F17"/>
  </mergeCells>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abSelected="1" workbookViewId="0">
      <selection activeCell="K11" sqref="K11"/>
    </sheetView>
  </sheetViews>
  <sheetFormatPr baseColWidth="10" defaultRowHeight="15" x14ac:dyDescent="0.25"/>
  <cols>
    <col min="2" max="2" width="19.85546875" customWidth="1"/>
    <col min="3" max="3" width="21.140625" customWidth="1"/>
    <col min="4" max="4" width="3.28515625" customWidth="1"/>
    <col min="6" max="6" width="18.5703125" customWidth="1"/>
    <col min="7" max="7" width="20.140625" customWidth="1"/>
    <col min="8" max="8" width="3.42578125" customWidth="1"/>
    <col min="10" max="10" width="19" customWidth="1"/>
    <col min="11" max="11" width="19.28515625" customWidth="1"/>
    <col min="12" max="12" width="25.85546875" customWidth="1"/>
    <col min="13" max="13" width="18.140625" customWidth="1"/>
    <col min="14" max="15" width="20.28515625" customWidth="1"/>
  </cols>
  <sheetData>
    <row r="1" spans="1:11" ht="32.25" customHeight="1" x14ac:dyDescent="0.25">
      <c r="A1" s="233" t="s">
        <v>396</v>
      </c>
      <c r="B1" s="233"/>
      <c r="C1" s="89" t="s">
        <v>381</v>
      </c>
      <c r="E1" s="234" t="s">
        <v>396</v>
      </c>
      <c r="F1" s="234"/>
      <c r="G1" s="97" t="s">
        <v>381</v>
      </c>
      <c r="I1" s="237" t="s">
        <v>396</v>
      </c>
      <c r="J1" s="237"/>
      <c r="K1" s="91" t="s">
        <v>381</v>
      </c>
    </row>
    <row r="2" spans="1:11" ht="15.75" thickBot="1" x14ac:dyDescent="0.3">
      <c r="A2" s="235" t="s">
        <v>376</v>
      </c>
      <c r="B2" s="235"/>
      <c r="C2" s="82" t="s">
        <v>376</v>
      </c>
      <c r="E2" s="236" t="s">
        <v>377</v>
      </c>
      <c r="F2" s="236"/>
      <c r="G2" s="83" t="s">
        <v>377</v>
      </c>
      <c r="I2" s="238" t="s">
        <v>377</v>
      </c>
      <c r="J2" s="238"/>
      <c r="K2" s="92" t="s">
        <v>377</v>
      </c>
    </row>
    <row r="3" spans="1:11" ht="34.5" customHeight="1" thickBot="1" x14ac:dyDescent="0.3">
      <c r="A3" s="98" t="s">
        <v>375</v>
      </c>
      <c r="B3" s="95" t="s">
        <v>383</v>
      </c>
      <c r="C3" s="98" t="s">
        <v>384</v>
      </c>
      <c r="E3" s="98" t="s">
        <v>375</v>
      </c>
      <c r="F3" s="96" t="s">
        <v>385</v>
      </c>
      <c r="G3" s="98" t="s">
        <v>382</v>
      </c>
      <c r="I3" s="98" t="s">
        <v>375</v>
      </c>
      <c r="J3" s="90" t="s">
        <v>383</v>
      </c>
      <c r="K3" s="99" t="s">
        <v>384</v>
      </c>
    </row>
    <row r="4" spans="1:11" ht="12" customHeight="1" x14ac:dyDescent="0.25">
      <c r="A4" s="21"/>
      <c r="B4" s="21"/>
      <c r="C4" s="21"/>
      <c r="E4" s="21"/>
      <c r="F4" s="21"/>
      <c r="G4" s="21"/>
    </row>
    <row r="5" spans="1:11" ht="15" customHeight="1" x14ac:dyDescent="0.25">
      <c r="A5" s="31">
        <v>2011</v>
      </c>
      <c r="B5" s="84">
        <v>3507840944</v>
      </c>
      <c r="C5" s="84">
        <v>3421196260.0100002</v>
      </c>
      <c r="E5" s="31">
        <v>2016</v>
      </c>
      <c r="F5" s="4">
        <v>5473677811</v>
      </c>
      <c r="G5" s="84">
        <v>5473677811</v>
      </c>
      <c r="I5" s="31">
        <v>2016</v>
      </c>
      <c r="J5" s="93">
        <v>5931025071.2700005</v>
      </c>
      <c r="K5" s="93">
        <f>'RECAUDACION ACTUAL'!D5</f>
        <v>4554769734.3900003</v>
      </c>
    </row>
    <row r="6" spans="1:11" x14ac:dyDescent="0.25">
      <c r="A6" s="31">
        <v>2012</v>
      </c>
      <c r="B6" s="84">
        <v>3781280764</v>
      </c>
      <c r="C6" s="84">
        <v>3817550893.6900001</v>
      </c>
      <c r="E6" s="31">
        <v>2017</v>
      </c>
      <c r="F6" s="4">
        <v>5473677811</v>
      </c>
      <c r="G6" s="84">
        <f>G5+164210334.33</f>
        <v>5637888145.3299999</v>
      </c>
      <c r="I6" s="31">
        <v>2017</v>
      </c>
      <c r="J6" s="93">
        <v>6350348543.8100004</v>
      </c>
      <c r="K6" s="93">
        <f>'[4]INGRESOS 4° TRIMESTRES 2017'!$I$7</f>
        <v>7046028315.2299995</v>
      </c>
    </row>
    <row r="7" spans="1:11" x14ac:dyDescent="0.25">
      <c r="A7" s="31">
        <v>2013</v>
      </c>
      <c r="B7" s="84">
        <v>4218744857.2399998</v>
      </c>
      <c r="C7" s="84">
        <v>4676029194.4799995</v>
      </c>
      <c r="E7" s="31">
        <v>2018</v>
      </c>
      <c r="F7" s="4">
        <v>5637888145.3299999</v>
      </c>
      <c r="G7" s="84">
        <f>G6+281894407.27</f>
        <v>5919782552.6000004</v>
      </c>
      <c r="I7" s="31">
        <v>2018</v>
      </c>
      <c r="J7" s="93">
        <v>6799318185.8599997</v>
      </c>
      <c r="K7" s="93">
        <f>'[5]EJECUCION INGRESOS 4° TRIM 2018'!$Z$10</f>
        <v>7929716462.0529995</v>
      </c>
    </row>
    <row r="8" spans="1:11" x14ac:dyDescent="0.25">
      <c r="A8" s="31">
        <v>2014</v>
      </c>
      <c r="B8" s="84">
        <v>4865181277.75</v>
      </c>
      <c r="C8" s="84">
        <v>5316358007</v>
      </c>
      <c r="E8" s="31">
        <v>2019</v>
      </c>
      <c r="F8" s="4">
        <v>5919782552.5</v>
      </c>
      <c r="G8" s="84">
        <f>G7+414384778.68</f>
        <v>6334167331.2800007</v>
      </c>
      <c r="I8" s="31">
        <v>2019</v>
      </c>
      <c r="J8" s="93">
        <v>7280029981.6000004</v>
      </c>
      <c r="K8" s="93">
        <v>0</v>
      </c>
    </row>
    <row r="9" spans="1:11" x14ac:dyDescent="0.25">
      <c r="A9" s="31">
        <v>2015</v>
      </c>
      <c r="B9" s="84">
        <v>6008100316.0100002</v>
      </c>
      <c r="C9" s="84">
        <f>'[6]4°informe de  ingresos '!$I$6</f>
        <v>5473677811</v>
      </c>
      <c r="E9" s="31">
        <v>2020</v>
      </c>
      <c r="F9" s="4">
        <v>6334167331.2799997</v>
      </c>
      <c r="G9" s="84">
        <f>G8+570075059.82</f>
        <v>6904242391.1000004</v>
      </c>
      <c r="I9" s="31">
        <v>2020</v>
      </c>
      <c r="J9" s="93">
        <v>7794728101.3000002</v>
      </c>
      <c r="K9" s="93">
        <v>0</v>
      </c>
    </row>
    <row r="10" spans="1:11" ht="15.75" thickBot="1" x14ac:dyDescent="0.3">
      <c r="A10" s="31" t="s">
        <v>378</v>
      </c>
      <c r="B10" s="85">
        <f>SUM(B5:B9)</f>
        <v>22381148159</v>
      </c>
      <c r="C10" s="85">
        <f>SUM(C5:C9)</f>
        <v>22704812166.18</v>
      </c>
      <c r="F10" s="85">
        <f>SUM(F5:F9)</f>
        <v>28839193651.110001</v>
      </c>
      <c r="G10" s="85">
        <f>SUM(G5:G9)</f>
        <v>30269758231.309998</v>
      </c>
      <c r="I10" s="31" t="s">
        <v>378</v>
      </c>
      <c r="J10" s="85">
        <f>SUM(J5:J9)</f>
        <v>34155449883.84</v>
      </c>
      <c r="K10" s="85">
        <f>SUM(K5:K9)</f>
        <v>19530514511.672997</v>
      </c>
    </row>
    <row r="11" spans="1:11" x14ac:dyDescent="0.25">
      <c r="B11" s="16" t="s">
        <v>379</v>
      </c>
      <c r="C11" s="86">
        <f>C10-B10</f>
        <v>323664007.18000031</v>
      </c>
      <c r="F11" s="16" t="s">
        <v>379</v>
      </c>
      <c r="G11" s="86">
        <f>G10-F10</f>
        <v>1430564580.1999969</v>
      </c>
      <c r="J11" s="16" t="s">
        <v>379</v>
      </c>
      <c r="K11" s="86">
        <f>K10-J10</f>
        <v>-14624935372.167004</v>
      </c>
    </row>
    <row r="12" spans="1:11" ht="15.75" thickBot="1" x14ac:dyDescent="0.3">
      <c r="B12" s="17" t="s">
        <v>380</v>
      </c>
      <c r="C12" s="87">
        <f>C11/B10*100</f>
        <v>1.4461456797507826</v>
      </c>
      <c r="F12" s="17" t="s">
        <v>380</v>
      </c>
      <c r="G12" s="87">
        <f>G11/F10*100</f>
        <v>4.9604874446444018</v>
      </c>
      <c r="J12" s="17" t="s">
        <v>380</v>
      </c>
      <c r="K12" s="94">
        <f>K11/J9*100</f>
        <v>-187.62598492342363</v>
      </c>
    </row>
  </sheetData>
  <mergeCells count="6">
    <mergeCell ref="A1:B1"/>
    <mergeCell ref="E1:F1"/>
    <mergeCell ref="A2:B2"/>
    <mergeCell ref="E2:F2"/>
    <mergeCell ref="I1:J1"/>
    <mergeCell ref="I2:J2"/>
  </mergeCells>
  <pageMargins left="0.7" right="0.7" top="0.75" bottom="0.75" header="0.3" footer="0.3"/>
  <pageSetup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G5" sqref="G5"/>
    </sheetView>
  </sheetViews>
  <sheetFormatPr baseColWidth="10" defaultRowHeight="15" x14ac:dyDescent="0.25"/>
  <cols>
    <col min="2" max="4" width="21.7109375" customWidth="1"/>
    <col min="5" max="5" width="2.42578125" customWidth="1"/>
    <col min="6" max="6" width="19.140625" customWidth="1"/>
    <col min="7" max="7" width="20.85546875" customWidth="1"/>
    <col min="8" max="8" width="18.85546875" customWidth="1"/>
  </cols>
  <sheetData>
    <row r="1" spans="1:7" ht="21" customHeight="1" x14ac:dyDescent="0.25">
      <c r="A1" s="239" t="s">
        <v>397</v>
      </c>
      <c r="B1" s="240"/>
      <c r="C1" s="241"/>
      <c r="D1" s="119" t="s">
        <v>381</v>
      </c>
    </row>
    <row r="2" spans="1:7" ht="20.25" customHeight="1" thickBot="1" x14ac:dyDescent="0.3">
      <c r="A2" s="242" t="s">
        <v>377</v>
      </c>
      <c r="B2" s="243"/>
      <c r="C2" s="244"/>
      <c r="D2" s="120" t="s">
        <v>377</v>
      </c>
    </row>
    <row r="3" spans="1:7" ht="30.75" thickBot="1" x14ac:dyDescent="0.3">
      <c r="A3" s="98" t="s">
        <v>375</v>
      </c>
      <c r="B3" s="117" t="s">
        <v>385</v>
      </c>
      <c r="C3" s="118" t="s">
        <v>383</v>
      </c>
      <c r="D3" s="98" t="s">
        <v>384</v>
      </c>
    </row>
    <row r="4" spans="1:7" ht="8.25" customHeight="1" x14ac:dyDescent="0.25">
      <c r="A4" s="21"/>
      <c r="B4" s="21"/>
      <c r="D4" s="21"/>
    </row>
    <row r="5" spans="1:7" x14ac:dyDescent="0.25">
      <c r="A5" s="31">
        <v>2016</v>
      </c>
      <c r="B5" s="4">
        <f>'HISTORICO, ESTIMACIONES RECAUDA'!F5</f>
        <v>5473677811</v>
      </c>
      <c r="C5" s="93">
        <v>5931025071.2700005</v>
      </c>
      <c r="D5" s="84">
        <f>'[7]EJECUCION INGRESOS  II PERIODO'!$I$8</f>
        <v>4554769734.3900003</v>
      </c>
      <c r="F5" s="4">
        <f>D5-B5</f>
        <v>-918908076.60999966</v>
      </c>
      <c r="G5" s="170">
        <f>F5/B5*100</f>
        <v>-16.787763334614723</v>
      </c>
    </row>
    <row r="6" spans="1:7" x14ac:dyDescent="0.25">
      <c r="A6" s="31">
        <v>2017</v>
      </c>
      <c r="B6" s="4">
        <f>'HISTORICO, ESTIMACIONES RECAUDA'!F6</f>
        <v>5473677811</v>
      </c>
      <c r="C6" s="93">
        <v>6350348543.8100004</v>
      </c>
      <c r="D6" s="84">
        <f>'[3]13 al 16'!$N$42</f>
        <v>7046028315.2299995</v>
      </c>
      <c r="F6" s="4">
        <f>D6-B6</f>
        <v>1572350504.2299995</v>
      </c>
      <c r="G6" s="170">
        <f t="shared" ref="G6:G7" si="0">F6/B6*100</f>
        <v>28.725667796343004</v>
      </c>
    </row>
    <row r="7" spans="1:7" x14ac:dyDescent="0.25">
      <c r="A7" s="31">
        <v>2018</v>
      </c>
      <c r="B7" s="4">
        <f>'HISTORICO, ESTIMACIONES RECAUDA'!F7</f>
        <v>5637888145.3299999</v>
      </c>
      <c r="C7" s="93">
        <v>6799318185.8599997</v>
      </c>
      <c r="D7" s="84">
        <f>'HISTORICO, ESTIMACIONES RECAUDA'!K7</f>
        <v>7929716462.0529995</v>
      </c>
      <c r="F7" s="4">
        <f t="shared" ref="F7:F9" si="1">D7-B7</f>
        <v>2291828316.7229996</v>
      </c>
      <c r="G7" s="170">
        <f t="shared" si="0"/>
        <v>40.650475100705513</v>
      </c>
    </row>
    <row r="8" spans="1:7" x14ac:dyDescent="0.25">
      <c r="A8" s="31">
        <v>2019</v>
      </c>
      <c r="B8" s="4">
        <f>'[3]13 al 16'!$F$114</f>
        <v>5919782552.5</v>
      </c>
      <c r="C8" s="93">
        <v>7280029981.6000004</v>
      </c>
      <c r="D8" s="84">
        <v>0</v>
      </c>
      <c r="F8" s="4">
        <f t="shared" si="1"/>
        <v>-5919782552.5</v>
      </c>
      <c r="G8" s="170">
        <f>G5+G6+G7/3</f>
        <v>25.48806282863012</v>
      </c>
    </row>
    <row r="9" spans="1:7" x14ac:dyDescent="0.25">
      <c r="A9" s="31">
        <v>2020</v>
      </c>
      <c r="B9" s="4">
        <f>'[3]13 al 16'!$F$115</f>
        <v>6334167331.2799997</v>
      </c>
      <c r="C9" s="93">
        <v>7794728101.3000002</v>
      </c>
      <c r="D9" s="84">
        <v>0</v>
      </c>
      <c r="F9" s="4">
        <f t="shared" si="1"/>
        <v>-6334167331.2799997</v>
      </c>
    </row>
    <row r="10" spans="1:7" ht="15.75" thickBot="1" x14ac:dyDescent="0.3">
      <c r="B10" s="85">
        <f>SUM(B5:B9)</f>
        <v>28839193651.110001</v>
      </c>
      <c r="C10" s="85">
        <f>SUM(C5:C9)</f>
        <v>34155449883.84</v>
      </c>
      <c r="D10" s="85">
        <f>SUM(D5:D9)</f>
        <v>19530514511.672997</v>
      </c>
    </row>
    <row r="11" spans="1:7" x14ac:dyDescent="0.25">
      <c r="B11" s="16" t="s">
        <v>379</v>
      </c>
      <c r="C11" s="86"/>
      <c r="D11" s="86">
        <f>C10-B10</f>
        <v>5316256232.7299995</v>
      </c>
    </row>
    <row r="12" spans="1:7" ht="15.75" thickBot="1" x14ac:dyDescent="0.3">
      <c r="B12" s="17" t="s">
        <v>380</v>
      </c>
      <c r="C12" s="116"/>
      <c r="D12" s="88">
        <f>D11/B10*100</f>
        <v>18.434136186485851</v>
      </c>
    </row>
    <row r="16" spans="1:7" ht="23.25" customHeight="1" x14ac:dyDescent="0.25"/>
    <row r="17" ht="24" customHeight="1" x14ac:dyDescent="0.25"/>
    <row r="19" ht="8.25" customHeight="1" x14ac:dyDescent="0.25"/>
  </sheetData>
  <mergeCells count="2">
    <mergeCell ref="A1:C1"/>
    <mergeCell ref="A2:C2"/>
  </mergeCells>
  <pageMargins left="0.7" right="0.7" top="0.75" bottom="0.75" header="0.3" footer="0.3"/>
  <pageSetup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34" workbookViewId="0">
      <selection activeCell="B16" sqref="B16"/>
    </sheetView>
  </sheetViews>
  <sheetFormatPr baseColWidth="10" defaultRowHeight="15" x14ac:dyDescent="0.25"/>
  <cols>
    <col min="1" max="1" width="4.7109375" customWidth="1"/>
    <col min="2" max="2" width="8.7109375" customWidth="1"/>
    <col min="3" max="3" width="96.42578125" customWidth="1"/>
    <col min="4" max="4" width="17.28515625" bestFit="1" customWidth="1"/>
    <col min="5" max="5" width="7" customWidth="1"/>
    <col min="6" max="6" width="14.7109375" customWidth="1"/>
  </cols>
  <sheetData>
    <row r="1" spans="1:5" ht="19.5" customHeight="1" thickBot="1" x14ac:dyDescent="0.3">
      <c r="B1" s="1" t="s">
        <v>538</v>
      </c>
      <c r="C1" s="1" t="s">
        <v>543</v>
      </c>
      <c r="D1" s="1" t="s">
        <v>537</v>
      </c>
    </row>
    <row r="2" spans="1:5" x14ac:dyDescent="0.25">
      <c r="B2" s="21"/>
      <c r="C2" s="151" t="s">
        <v>542</v>
      </c>
      <c r="D2" s="21"/>
    </row>
    <row r="3" spans="1:5" x14ac:dyDescent="0.25">
      <c r="A3" s="22">
        <v>1</v>
      </c>
      <c r="B3" s="147" t="s">
        <v>401</v>
      </c>
      <c r="C3" s="125" t="s">
        <v>402</v>
      </c>
      <c r="D3" s="143">
        <f>'[4]EGRESOS 4° TRIM.  2017 CON COMP'!$L$1733</f>
        <v>1000000</v>
      </c>
    </row>
    <row r="4" spans="1:5" x14ac:dyDescent="0.25">
      <c r="A4" s="22">
        <f>A3+1</f>
        <v>2</v>
      </c>
      <c r="B4" s="147" t="s">
        <v>403</v>
      </c>
      <c r="C4" s="125" t="s">
        <v>404</v>
      </c>
      <c r="D4" s="146">
        <f>'[4]EGRESOS 4° TRIM.  2017 CON COMP'!$L$1787</f>
        <v>14940000</v>
      </c>
      <c r="E4" s="22">
        <v>1</v>
      </c>
    </row>
    <row r="5" spans="1:5" x14ac:dyDescent="0.25">
      <c r="A5" s="22">
        <f t="shared" ref="A5:A61" si="0">A4+1</f>
        <v>3</v>
      </c>
      <c r="B5" s="147" t="s">
        <v>405</v>
      </c>
      <c r="C5" s="125" t="s">
        <v>406</v>
      </c>
      <c r="D5" s="143">
        <f>'[4]EGRESOS 4° TRIM.  2017 CON COMP'!$L$1806</f>
        <v>28930</v>
      </c>
      <c r="E5" s="22"/>
    </row>
    <row r="6" spans="1:5" x14ac:dyDescent="0.25">
      <c r="A6" s="22">
        <f t="shared" si="0"/>
        <v>4</v>
      </c>
      <c r="B6" s="147" t="s">
        <v>407</v>
      </c>
      <c r="C6" s="125" t="s">
        <v>408</v>
      </c>
      <c r="D6" s="143">
        <f>'[4]EGRESOS 4° TRIM.  2017 CON COMP'!$L$1828</f>
        <v>2584.58</v>
      </c>
      <c r="E6" s="22"/>
    </row>
    <row r="7" spans="1:5" x14ac:dyDescent="0.25">
      <c r="A7" s="22">
        <f t="shared" si="0"/>
        <v>5</v>
      </c>
      <c r="B7" s="147" t="s">
        <v>409</v>
      </c>
      <c r="C7" s="125" t="s">
        <v>410</v>
      </c>
      <c r="D7" s="143">
        <f>'[4]EGRESOS 4° TRIM.  2017 CON COMP'!$L$1838</f>
        <v>16830</v>
      </c>
      <c r="E7" s="22"/>
    </row>
    <row r="8" spans="1:5" x14ac:dyDescent="0.25">
      <c r="A8" s="22">
        <f t="shared" si="0"/>
        <v>6</v>
      </c>
      <c r="B8" s="147" t="s">
        <v>411</v>
      </c>
      <c r="C8" s="125" t="s">
        <v>412</v>
      </c>
      <c r="D8" s="146">
        <f>'[4]EGRESOS 4° TRIM.  2017 CON COMP'!$L$1851</f>
        <v>159196695</v>
      </c>
      <c r="E8" s="22">
        <v>2</v>
      </c>
    </row>
    <row r="9" spans="1:5" x14ac:dyDescent="0.25">
      <c r="A9" s="22">
        <f t="shared" si="0"/>
        <v>7</v>
      </c>
      <c r="B9" s="147" t="s">
        <v>413</v>
      </c>
      <c r="C9" s="125" t="s">
        <v>414</v>
      </c>
      <c r="D9" s="146">
        <f>'[4]EGRESOS 4° TRIM.  2017 CON COMP'!$L$1860</f>
        <v>63970225</v>
      </c>
      <c r="E9" s="22">
        <v>3</v>
      </c>
    </row>
    <row r="10" spans="1:5" x14ac:dyDescent="0.25">
      <c r="A10" s="22">
        <f t="shared" si="0"/>
        <v>8</v>
      </c>
      <c r="B10" s="147" t="s">
        <v>415</v>
      </c>
      <c r="C10" s="125" t="s">
        <v>416</v>
      </c>
      <c r="D10" s="146">
        <f>'[4]EGRESOS 4° TRIM.  2017 CON COMP'!$L$1866</f>
        <v>17187500</v>
      </c>
      <c r="E10" s="22">
        <v>4</v>
      </c>
    </row>
    <row r="11" spans="1:5" x14ac:dyDescent="0.25">
      <c r="A11" s="22">
        <f t="shared" si="0"/>
        <v>9</v>
      </c>
      <c r="B11" s="147" t="s">
        <v>417</v>
      </c>
      <c r="C11" s="125" t="s">
        <v>418</v>
      </c>
      <c r="D11" s="146">
        <f>'[4]EGRESOS 4° TRIM.  2017 CON COMP'!$L$1879</f>
        <v>31572018</v>
      </c>
      <c r="E11" s="22">
        <v>5</v>
      </c>
    </row>
    <row r="12" spans="1:5" x14ac:dyDescent="0.25">
      <c r="A12" s="22">
        <f t="shared" si="0"/>
        <v>10</v>
      </c>
      <c r="B12" s="148" t="s">
        <v>419</v>
      </c>
      <c r="C12" s="124" t="s">
        <v>420</v>
      </c>
      <c r="D12" s="146">
        <f>'[4]EGRESOS 4° TRIM.  2017 CON COMP'!$L$1886</f>
        <v>138600000</v>
      </c>
      <c r="E12" s="22">
        <v>6</v>
      </c>
    </row>
    <row r="13" spans="1:5" x14ac:dyDescent="0.25">
      <c r="A13" s="22">
        <f t="shared" si="0"/>
        <v>11</v>
      </c>
      <c r="B13" s="148" t="s">
        <v>421</v>
      </c>
      <c r="C13" s="124" t="s">
        <v>422</v>
      </c>
      <c r="D13" s="146">
        <f>'[4]EGRESOS 4° TRIM.  2017 CON COMP'!$L$1894</f>
        <v>62370000</v>
      </c>
      <c r="E13" s="22">
        <v>7</v>
      </c>
    </row>
    <row r="14" spans="1:5" x14ac:dyDescent="0.25">
      <c r="A14" s="22">
        <f t="shared" si="0"/>
        <v>12</v>
      </c>
      <c r="B14" s="148" t="s">
        <v>423</v>
      </c>
      <c r="C14" s="124" t="s">
        <v>424</v>
      </c>
      <c r="D14" s="146">
        <f>'[4]EGRESOS 4° TRIM.  2017 CON COMP'!$L$1902</f>
        <v>45815000</v>
      </c>
      <c r="E14" s="22">
        <v>8</v>
      </c>
    </row>
    <row r="15" spans="1:5" x14ac:dyDescent="0.25">
      <c r="A15" s="22">
        <f t="shared" si="0"/>
        <v>13</v>
      </c>
      <c r="B15" s="148" t="s">
        <v>425</v>
      </c>
      <c r="C15" s="124" t="s">
        <v>426</v>
      </c>
      <c r="D15" s="143">
        <f>'[4]EGRESOS 4° TRIM.  2017 CON COMP'!$L$1914</f>
        <v>1067375</v>
      </c>
      <c r="E15" s="22"/>
    </row>
    <row r="16" spans="1:5" x14ac:dyDescent="0.25">
      <c r="A16" s="22">
        <f t="shared" si="0"/>
        <v>14</v>
      </c>
      <c r="B16" s="148" t="s">
        <v>427</v>
      </c>
      <c r="C16" s="124" t="s">
        <v>428</v>
      </c>
      <c r="D16" s="146">
        <f>'[4]EGRESOS 4° TRIM.  2017 CON COMP'!$L$1918</f>
        <v>6378560</v>
      </c>
      <c r="E16" s="22">
        <v>9</v>
      </c>
    </row>
    <row r="17" spans="1:5" x14ac:dyDescent="0.25">
      <c r="A17" s="22">
        <f t="shared" si="0"/>
        <v>15</v>
      </c>
      <c r="B17" s="148" t="s">
        <v>429</v>
      </c>
      <c r="C17" s="124" t="s">
        <v>430</v>
      </c>
      <c r="D17" s="146">
        <f>'[4]EGRESOS 4° TRIM.  2017 CON COMP'!$L$1922</f>
        <v>49482436</v>
      </c>
      <c r="E17" s="22">
        <v>10</v>
      </c>
    </row>
    <row r="18" spans="1:5" x14ac:dyDescent="0.25">
      <c r="A18" s="22">
        <f t="shared" si="0"/>
        <v>16</v>
      </c>
      <c r="B18" s="148" t="s">
        <v>431</v>
      </c>
      <c r="C18" s="124" t="s">
        <v>432</v>
      </c>
      <c r="D18" s="143">
        <f>'[4]EGRESOS 4° TRIM.  2017 CON COMP'!$L$1926</f>
        <v>1335355</v>
      </c>
      <c r="E18" s="22"/>
    </row>
    <row r="19" spans="1:5" x14ac:dyDescent="0.25">
      <c r="A19" s="22">
        <f t="shared" si="0"/>
        <v>17</v>
      </c>
      <c r="B19" s="148" t="s">
        <v>433</v>
      </c>
      <c r="C19" s="124" t="s">
        <v>434</v>
      </c>
      <c r="D19" s="146">
        <f>'[4]EGRESOS 4° TRIM.  2017 CON COMP'!$L$1932</f>
        <v>21074163</v>
      </c>
      <c r="E19" s="22">
        <v>11</v>
      </c>
    </row>
    <row r="20" spans="1:5" x14ac:dyDescent="0.25">
      <c r="A20" s="22">
        <f t="shared" si="0"/>
        <v>18</v>
      </c>
      <c r="B20" s="148" t="s">
        <v>435</v>
      </c>
      <c r="C20" s="124" t="s">
        <v>436</v>
      </c>
      <c r="D20" s="146">
        <f>'[4]EGRESOS 4° TRIM.  2017 CON COMP'!$L$1936</f>
        <v>2369050</v>
      </c>
      <c r="E20" s="22">
        <v>12</v>
      </c>
    </row>
    <row r="21" spans="1:5" x14ac:dyDescent="0.25">
      <c r="A21" s="22">
        <f t="shared" si="0"/>
        <v>19</v>
      </c>
      <c r="B21" s="148" t="s">
        <v>437</v>
      </c>
      <c r="C21" s="124" t="s">
        <v>438</v>
      </c>
      <c r="D21" s="143">
        <f>'[4]EGRESOS 4° TRIM.  2017 CON COMP'!$L$1940</f>
        <v>6424.43</v>
      </c>
      <c r="E21" s="22"/>
    </row>
    <row r="22" spans="1:5" x14ac:dyDescent="0.25">
      <c r="A22" s="22">
        <f t="shared" si="0"/>
        <v>20</v>
      </c>
      <c r="B22" s="148" t="s">
        <v>441</v>
      </c>
      <c r="C22" s="124" t="s">
        <v>399</v>
      </c>
      <c r="D22" s="146">
        <f>'[4]EGRESOS 4° TRIM.  2017 CON COMP'!$L$1947</f>
        <v>6313265.4199999999</v>
      </c>
      <c r="E22" s="22">
        <v>13</v>
      </c>
    </row>
    <row r="23" spans="1:5" x14ac:dyDescent="0.25">
      <c r="A23" s="22">
        <f t="shared" si="0"/>
        <v>21</v>
      </c>
      <c r="B23" s="147" t="s">
        <v>439</v>
      </c>
      <c r="C23" s="125" t="s">
        <v>440</v>
      </c>
      <c r="D23" s="146">
        <f>'[4]EGRESOS 4° TRIM.  2017 CON COMP'!$L$2028</f>
        <v>41000000</v>
      </c>
      <c r="E23" s="22">
        <v>14</v>
      </c>
    </row>
    <row r="24" spans="1:5" x14ac:dyDescent="0.25">
      <c r="A24" s="22">
        <f t="shared" si="0"/>
        <v>22</v>
      </c>
      <c r="B24" s="147" t="s">
        <v>442</v>
      </c>
      <c r="C24" s="125" t="s">
        <v>443</v>
      </c>
      <c r="D24" s="143">
        <f>'[4]EGRESOS 4° TRIM.  2017 CON COMP'!$L$2052</f>
        <v>659769.63</v>
      </c>
      <c r="E24" s="22"/>
    </row>
    <row r="25" spans="1:5" x14ac:dyDescent="0.25">
      <c r="A25" s="22">
        <f t="shared" si="0"/>
        <v>23</v>
      </c>
      <c r="B25" s="147" t="s">
        <v>444</v>
      </c>
      <c r="C25" s="125" t="s">
        <v>445</v>
      </c>
      <c r="D25" s="146">
        <f>'[4]EGRESOS 4° TRIM.  2017 CON COMP'!$L$2058</f>
        <v>24160000</v>
      </c>
      <c r="E25" s="22">
        <v>15</v>
      </c>
    </row>
    <row r="26" spans="1:5" x14ac:dyDescent="0.25">
      <c r="A26" s="22">
        <f t="shared" si="0"/>
        <v>24</v>
      </c>
      <c r="B26" s="147" t="s">
        <v>446</v>
      </c>
      <c r="C26" s="125" t="s">
        <v>447</v>
      </c>
      <c r="D26" s="143">
        <f>'[4]EGRESOS 4° TRIM.  2017 CON COMP'!$L$2064</f>
        <v>213</v>
      </c>
      <c r="E26" s="22"/>
    </row>
    <row r="27" spans="1:5" x14ac:dyDescent="0.25">
      <c r="A27" s="22">
        <f t="shared" si="0"/>
        <v>25</v>
      </c>
      <c r="B27" s="147" t="s">
        <v>448</v>
      </c>
      <c r="C27" s="125" t="s">
        <v>449</v>
      </c>
      <c r="D27" s="143">
        <f>'[4]EGRESOS 4° TRIM.  2017 CON COMP'!$L$2083</f>
        <v>176375</v>
      </c>
      <c r="E27" s="22"/>
    </row>
    <row r="28" spans="1:5" x14ac:dyDescent="0.25">
      <c r="A28" s="22">
        <f t="shared" si="0"/>
        <v>26</v>
      </c>
      <c r="B28" s="147" t="s">
        <v>450</v>
      </c>
      <c r="C28" s="125" t="s">
        <v>451</v>
      </c>
      <c r="D28" s="143">
        <f>'[4]EGRESOS 4° TRIM.  2017 CON COMP'!$L$2096</f>
        <v>5000</v>
      </c>
      <c r="E28" s="22"/>
    </row>
    <row r="29" spans="1:5" x14ac:dyDescent="0.25">
      <c r="A29" s="22">
        <f t="shared" si="0"/>
        <v>27</v>
      </c>
      <c r="B29" s="147" t="s">
        <v>452</v>
      </c>
      <c r="C29" s="125" t="s">
        <v>453</v>
      </c>
      <c r="D29" s="143">
        <f>'[4]EGRESOS 4° TRIM.  2017 CON COMP'!$L$2102</f>
        <v>1493271.89</v>
      </c>
      <c r="E29" s="22"/>
    </row>
    <row r="30" spans="1:5" x14ac:dyDescent="0.25">
      <c r="A30" s="22">
        <f t="shared" si="0"/>
        <v>28</v>
      </c>
      <c r="B30" s="147" t="s">
        <v>454</v>
      </c>
      <c r="C30" s="125" t="s">
        <v>455</v>
      </c>
      <c r="D30" s="146">
        <f>'[4]EGRESOS 4° TRIM.  2017 CON COMP'!$L$2136</f>
        <v>2000000</v>
      </c>
      <c r="E30" s="22">
        <v>16</v>
      </c>
    </row>
    <row r="31" spans="1:5" x14ac:dyDescent="0.25">
      <c r="A31" s="22">
        <f t="shared" si="0"/>
        <v>29</v>
      </c>
      <c r="B31" s="147" t="s">
        <v>456</v>
      </c>
      <c r="C31" s="125" t="s">
        <v>457</v>
      </c>
      <c r="D31" s="146">
        <f>'[4]EGRESOS 4° TRIM.  2017 CON COMP'!$L$2150</f>
        <v>99175226</v>
      </c>
      <c r="E31" s="22">
        <v>17</v>
      </c>
    </row>
    <row r="32" spans="1:5" x14ac:dyDescent="0.25">
      <c r="A32" s="22">
        <f t="shared" si="0"/>
        <v>30</v>
      </c>
      <c r="B32" s="147" t="s">
        <v>458</v>
      </c>
      <c r="C32" s="125" t="s">
        <v>459</v>
      </c>
      <c r="D32" s="146">
        <f>'[4]EGRESOS 4° TRIM.  2017 CON COMP'!$L$2155</f>
        <v>10220695</v>
      </c>
      <c r="E32" s="22">
        <v>18</v>
      </c>
    </row>
    <row r="33" spans="1:5" x14ac:dyDescent="0.25">
      <c r="A33" s="22">
        <f t="shared" si="0"/>
        <v>31</v>
      </c>
      <c r="B33" s="147" t="s">
        <v>460</v>
      </c>
      <c r="C33" s="125" t="s">
        <v>461</v>
      </c>
      <c r="D33" s="143">
        <f>'[4]EGRESOS 4° TRIM.  2017 CON COMP'!$L$2161</f>
        <v>320410</v>
      </c>
      <c r="E33" s="22"/>
    </row>
    <row r="34" spans="1:5" x14ac:dyDescent="0.25">
      <c r="A34" s="22">
        <f t="shared" si="0"/>
        <v>32</v>
      </c>
      <c r="B34" s="147" t="s">
        <v>462</v>
      </c>
      <c r="C34" s="125" t="s">
        <v>463</v>
      </c>
      <c r="D34" s="143">
        <f>'[4]EGRESOS 4° TRIM.  2017 CON COMP'!$L$2171</f>
        <v>50000</v>
      </c>
      <c r="E34" s="22"/>
    </row>
    <row r="35" spans="1:5" x14ac:dyDescent="0.25">
      <c r="A35" s="22">
        <f t="shared" si="0"/>
        <v>33</v>
      </c>
      <c r="B35" s="147" t="s">
        <v>464</v>
      </c>
      <c r="C35" s="125" t="s">
        <v>465</v>
      </c>
      <c r="D35" s="143">
        <f>'[4]EGRESOS 4° TRIM.  2017 CON COMP'!$L$2176</f>
        <v>1909764.55</v>
      </c>
      <c r="E35" s="22"/>
    </row>
    <row r="36" spans="1:5" x14ac:dyDescent="0.25">
      <c r="A36" s="22">
        <f t="shared" si="0"/>
        <v>34</v>
      </c>
      <c r="B36" s="147" t="s">
        <v>466</v>
      </c>
      <c r="C36" s="125" t="s">
        <v>467</v>
      </c>
      <c r="D36" s="146">
        <f>'[4]EGRESOS 4° TRIM.  2017 CON COMP'!$L$2186</f>
        <v>2850000</v>
      </c>
      <c r="E36" s="22">
        <v>19</v>
      </c>
    </row>
    <row r="37" spans="1:5" x14ac:dyDescent="0.25">
      <c r="A37" s="22">
        <f t="shared" si="0"/>
        <v>35</v>
      </c>
      <c r="B37" s="148" t="s">
        <v>468</v>
      </c>
      <c r="C37" s="124" t="s">
        <v>469</v>
      </c>
      <c r="D37" s="143">
        <f>'[4]EGRESOS 4° TRIM.  2017 CON COMP'!$L$2190</f>
        <v>25000</v>
      </c>
      <c r="E37" s="22"/>
    </row>
    <row r="38" spans="1:5" x14ac:dyDescent="0.25">
      <c r="A38" s="22">
        <f t="shared" si="0"/>
        <v>36</v>
      </c>
      <c r="B38" s="147" t="s">
        <v>470</v>
      </c>
      <c r="C38" s="125" t="s">
        <v>471</v>
      </c>
      <c r="D38" s="146">
        <f>'[4]EGRESOS 4° TRIM.  2017 CON COMP'!$L$2202</f>
        <v>32367122</v>
      </c>
      <c r="E38" s="22">
        <v>20</v>
      </c>
    </row>
    <row r="39" spans="1:5" x14ac:dyDescent="0.25">
      <c r="A39" s="22">
        <f t="shared" si="0"/>
        <v>37</v>
      </c>
      <c r="B39" s="147" t="s">
        <v>472</v>
      </c>
      <c r="C39" s="125" t="s">
        <v>473</v>
      </c>
      <c r="D39" s="146">
        <f>'[4]EGRESOS 4° TRIM.  2017 CON COMP'!$L$2210</f>
        <v>52765773.859999999</v>
      </c>
      <c r="E39" s="22">
        <v>21</v>
      </c>
    </row>
    <row r="40" spans="1:5" x14ac:dyDescent="0.25">
      <c r="A40" s="22">
        <f t="shared" si="0"/>
        <v>38</v>
      </c>
      <c r="B40" s="147" t="s">
        <v>474</v>
      </c>
      <c r="C40" s="125" t="s">
        <v>475</v>
      </c>
      <c r="D40" s="143">
        <f>'[4]EGRESOS 4° TRIM.  2017 CON COMP'!$L$2215</f>
        <v>17150</v>
      </c>
      <c r="E40" s="22"/>
    </row>
    <row r="41" spans="1:5" x14ac:dyDescent="0.25">
      <c r="A41" s="22">
        <f t="shared" si="0"/>
        <v>39</v>
      </c>
      <c r="B41" s="147" t="s">
        <v>476</v>
      </c>
      <c r="C41" s="125" t="s">
        <v>477</v>
      </c>
      <c r="D41" s="146">
        <f>'[4]EGRESOS 4° TRIM.  2017 CON COMP'!$L$2223</f>
        <v>43000000</v>
      </c>
      <c r="E41" s="22">
        <v>22</v>
      </c>
    </row>
    <row r="42" spans="1:5" x14ac:dyDescent="0.25">
      <c r="A42" s="22">
        <f t="shared" si="0"/>
        <v>40</v>
      </c>
      <c r="B42" s="147" t="s">
        <v>478</v>
      </c>
      <c r="C42" s="125" t="s">
        <v>479</v>
      </c>
      <c r="D42" s="143">
        <f>'[4]EGRESOS 4° TRIM.  2017 CON COMP'!$L$2228</f>
        <v>56345.19</v>
      </c>
      <c r="E42" s="22"/>
    </row>
    <row r="43" spans="1:5" x14ac:dyDescent="0.25">
      <c r="A43" s="22">
        <f t="shared" si="0"/>
        <v>41</v>
      </c>
      <c r="B43" s="147" t="s">
        <v>480</v>
      </c>
      <c r="C43" s="125" t="s">
        <v>481</v>
      </c>
      <c r="D43" s="143">
        <f>'[4]EGRESOS 4° TRIM.  2017 CON COMP'!$L$2234</f>
        <v>861439</v>
      </c>
      <c r="E43" s="22"/>
    </row>
    <row r="44" spans="1:5" x14ac:dyDescent="0.25">
      <c r="A44" s="22">
        <f t="shared" si="0"/>
        <v>42</v>
      </c>
      <c r="B44" s="147" t="s">
        <v>482</v>
      </c>
      <c r="C44" s="125" t="s">
        <v>483</v>
      </c>
      <c r="D44" s="146">
        <f>'[4]EGRESOS 4° TRIM.  2017 CON COMP'!$L$2239</f>
        <v>2600000</v>
      </c>
      <c r="E44" s="22">
        <v>23</v>
      </c>
    </row>
    <row r="45" spans="1:5" x14ac:dyDescent="0.25">
      <c r="A45" s="22">
        <f t="shared" si="0"/>
        <v>43</v>
      </c>
      <c r="B45" s="147" t="s">
        <v>484</v>
      </c>
      <c r="C45" s="125" t="s">
        <v>485</v>
      </c>
      <c r="D45" s="143">
        <f>'[4]EGRESOS 4° TRIM.  2017 CON COMP'!$L$2244</f>
        <v>360000</v>
      </c>
      <c r="E45" s="22"/>
    </row>
    <row r="46" spans="1:5" x14ac:dyDescent="0.25">
      <c r="A46" s="22">
        <f t="shared" si="0"/>
        <v>44</v>
      </c>
      <c r="B46" s="147" t="s">
        <v>486</v>
      </c>
      <c r="C46" s="125" t="s">
        <v>487</v>
      </c>
      <c r="D46" s="143">
        <f>'[4]EGRESOS 4° TRIM.  2017 CON COMP'!$L$2254</f>
        <v>173547.1</v>
      </c>
      <c r="E46" s="22"/>
    </row>
    <row r="47" spans="1:5" x14ac:dyDescent="0.25">
      <c r="A47" s="22">
        <f t="shared" si="0"/>
        <v>45</v>
      </c>
      <c r="B47" s="147" t="s">
        <v>488</v>
      </c>
      <c r="C47" s="125" t="s">
        <v>489</v>
      </c>
      <c r="D47" s="143">
        <f>'[4]EGRESOS 4° TRIM.  2017 CON COMP'!$L$2259</f>
        <v>100924.52</v>
      </c>
      <c r="E47" s="22"/>
    </row>
    <row r="48" spans="1:5" x14ac:dyDescent="0.25">
      <c r="A48" s="22">
        <f t="shared" si="0"/>
        <v>46</v>
      </c>
      <c r="B48" s="147" t="s">
        <v>490</v>
      </c>
      <c r="C48" s="125" t="s">
        <v>491</v>
      </c>
      <c r="D48" s="143">
        <f>'[4]EGRESOS 4° TRIM.  2017 CON COMP'!$L$2280</f>
        <v>76538.14999999851</v>
      </c>
      <c r="E48" s="22"/>
    </row>
    <row r="49" spans="1:7" x14ac:dyDescent="0.25">
      <c r="A49" s="22">
        <f t="shared" si="0"/>
        <v>47</v>
      </c>
      <c r="B49" s="147" t="s">
        <v>492</v>
      </c>
      <c r="C49" s="125" t="s">
        <v>493</v>
      </c>
      <c r="D49" s="146">
        <f>'[4]EGRESOS 4° TRIM.  2017 CON COMP'!$L$2285</f>
        <v>2175000</v>
      </c>
      <c r="E49" s="22">
        <v>24</v>
      </c>
    </row>
    <row r="50" spans="1:7" x14ac:dyDescent="0.25">
      <c r="A50" s="22">
        <f t="shared" si="0"/>
        <v>48</v>
      </c>
      <c r="B50" s="147" t="s">
        <v>494</v>
      </c>
      <c r="C50" s="125" t="s">
        <v>495</v>
      </c>
      <c r="D50" s="143">
        <f>'[4]EGRESOS 4° TRIM.  2017 CON COMP'!$L$2295</f>
        <v>30000</v>
      </c>
      <c r="E50" s="22"/>
    </row>
    <row r="51" spans="1:7" x14ac:dyDescent="0.25">
      <c r="A51" s="22">
        <f t="shared" si="0"/>
        <v>49</v>
      </c>
      <c r="B51" s="147" t="s">
        <v>496</v>
      </c>
      <c r="C51" s="125" t="s">
        <v>497</v>
      </c>
      <c r="D51" s="143">
        <f>'[4]EGRESOS 4° TRIM.  2017 CON COMP'!$L$2300</f>
        <v>325874</v>
      </c>
      <c r="E51" s="22"/>
    </row>
    <row r="52" spans="1:7" x14ac:dyDescent="0.25">
      <c r="A52" s="22">
        <f t="shared" si="0"/>
        <v>50</v>
      </c>
      <c r="B52" s="147" t="s">
        <v>498</v>
      </c>
      <c r="C52" s="125" t="s">
        <v>499</v>
      </c>
      <c r="D52" s="146">
        <f>'[4]EGRESOS 4° TRIM.  2017 CON COMP'!$L$2310</f>
        <v>7141695</v>
      </c>
      <c r="E52" s="22">
        <v>25</v>
      </c>
    </row>
    <row r="53" spans="1:7" x14ac:dyDescent="0.25">
      <c r="A53" s="22">
        <f t="shared" si="0"/>
        <v>51</v>
      </c>
      <c r="B53" s="147" t="s">
        <v>500</v>
      </c>
      <c r="C53" s="125" t="s">
        <v>501</v>
      </c>
      <c r="D53" s="146">
        <f>'[4]EGRESOS 4° TRIM.  2017 CON COMP'!$L$2315</f>
        <v>4200000</v>
      </c>
      <c r="E53" s="22">
        <v>26</v>
      </c>
    </row>
    <row r="54" spans="1:7" x14ac:dyDescent="0.25">
      <c r="A54" s="22">
        <f t="shared" si="0"/>
        <v>52</v>
      </c>
      <c r="B54" s="147" t="s">
        <v>502</v>
      </c>
      <c r="C54" s="125" t="s">
        <v>503</v>
      </c>
      <c r="D54" s="143">
        <f>'[4]EGRESOS 4° TRIM.  2017 CON COMP'!$L$2320</f>
        <v>65000</v>
      </c>
      <c r="E54" s="22"/>
    </row>
    <row r="55" spans="1:7" x14ac:dyDescent="0.25">
      <c r="A55" s="22">
        <f t="shared" si="0"/>
        <v>53</v>
      </c>
      <c r="B55" s="147" t="s">
        <v>504</v>
      </c>
      <c r="C55" s="125" t="s">
        <v>505</v>
      </c>
      <c r="D55" s="143">
        <f>'[4]EGRESOS 4° TRIM.  2017 CON COMP'!$L$2325</f>
        <v>65000</v>
      </c>
      <c r="E55" s="22"/>
    </row>
    <row r="56" spans="1:7" x14ac:dyDescent="0.25">
      <c r="A56" s="22">
        <f t="shared" si="0"/>
        <v>54</v>
      </c>
      <c r="B56" s="147" t="s">
        <v>506</v>
      </c>
      <c r="C56" s="125" t="s">
        <v>507</v>
      </c>
      <c r="D56" s="143">
        <f>'[4]EGRESOS 4° TRIM.  2017 CON COMP'!$L$2335</f>
        <v>10000</v>
      </c>
      <c r="E56" s="22"/>
    </row>
    <row r="57" spans="1:7" x14ac:dyDescent="0.25">
      <c r="A57" s="22">
        <f t="shared" si="0"/>
        <v>55</v>
      </c>
      <c r="B57" s="148" t="s">
        <v>508</v>
      </c>
      <c r="C57" s="124" t="s">
        <v>509</v>
      </c>
      <c r="D57" s="146">
        <f>'[4]EGRESOS 4° TRIM.  2017 CON COMP'!$L$2345</f>
        <v>2723494.35</v>
      </c>
      <c r="E57" s="22">
        <v>27</v>
      </c>
    </row>
    <row r="58" spans="1:7" ht="15.75" thickBot="1" x14ac:dyDescent="0.3">
      <c r="A58" s="22">
        <f t="shared" si="0"/>
        <v>56</v>
      </c>
      <c r="B58" s="147" t="s">
        <v>510</v>
      </c>
      <c r="C58" s="125" t="s">
        <v>511</v>
      </c>
      <c r="D58" s="146">
        <f>'[4]EGRESOS 4° TRIM.  2017 CON COMP'!$L$2350</f>
        <v>8907712</v>
      </c>
      <c r="E58" s="22">
        <v>28</v>
      </c>
    </row>
    <row r="59" spans="1:7" ht="15.75" x14ac:dyDescent="0.25">
      <c r="A59" s="22">
        <f t="shared" si="0"/>
        <v>57</v>
      </c>
      <c r="B59" s="147" t="s">
        <v>512</v>
      </c>
      <c r="C59" s="125" t="s">
        <v>513</v>
      </c>
      <c r="D59" s="146">
        <f>'[4]EGRESOS 4° TRIM.  2017 CON COMP'!$L$2362</f>
        <v>2900000</v>
      </c>
      <c r="E59" s="22">
        <v>29</v>
      </c>
      <c r="F59" s="25" t="s">
        <v>545</v>
      </c>
      <c r="G59" s="25" t="s">
        <v>2</v>
      </c>
    </row>
    <row r="60" spans="1:7" ht="15.75" x14ac:dyDescent="0.25">
      <c r="A60" s="22">
        <f t="shared" si="0"/>
        <v>58</v>
      </c>
      <c r="B60" s="148" t="s">
        <v>514</v>
      </c>
      <c r="C60" s="124" t="s">
        <v>515</v>
      </c>
      <c r="D60" s="146">
        <f>'[4]EGRESOS 4° TRIM.  2017 CON COMP'!$L$2369</f>
        <v>2793304</v>
      </c>
      <c r="E60" s="22">
        <v>30</v>
      </c>
      <c r="F60" s="152" t="s">
        <v>544</v>
      </c>
      <c r="G60" s="153"/>
    </row>
    <row r="61" spans="1:7" ht="16.5" thickBot="1" x14ac:dyDescent="0.3">
      <c r="A61" s="22">
        <f t="shared" si="0"/>
        <v>59</v>
      </c>
      <c r="B61" s="147" t="s">
        <v>516</v>
      </c>
      <c r="C61" s="125" t="s">
        <v>517</v>
      </c>
      <c r="D61" s="143">
        <f>'[4]EGRESOS 4° TRIM.  2017 CON COMP'!$L$2380</f>
        <v>1567354</v>
      </c>
      <c r="F61" s="2">
        <v>30</v>
      </c>
      <c r="G61" s="154">
        <f>F61/A61*100</f>
        <v>50.847457627118644</v>
      </c>
    </row>
    <row r="62" spans="1:7" ht="15.75" x14ac:dyDescent="0.25">
      <c r="B62" s="142"/>
      <c r="C62" s="149" t="s">
        <v>541</v>
      </c>
      <c r="D62" s="144">
        <f>SUM(D3:D61)</f>
        <v>972055409.66999996</v>
      </c>
    </row>
    <row r="63" spans="1:7" ht="15.75" x14ac:dyDescent="0.25">
      <c r="B63" s="142"/>
      <c r="C63" s="145" t="s">
        <v>539</v>
      </c>
      <c r="D63" s="143"/>
    </row>
    <row r="64" spans="1:7" x14ac:dyDescent="0.25">
      <c r="A64" s="22">
        <f t="shared" ref="A64:A72" si="1">A63+1</f>
        <v>1</v>
      </c>
      <c r="B64" s="147" t="s">
        <v>518</v>
      </c>
      <c r="C64" s="125" t="s">
        <v>519</v>
      </c>
      <c r="D64" s="146">
        <f>'[4]EGRESOS 4° TRIM.  2017 CON COMP'!$L$2388</f>
        <v>7135822</v>
      </c>
      <c r="E64" s="22">
        <v>1</v>
      </c>
    </row>
    <row r="65" spans="1:7" x14ac:dyDescent="0.25">
      <c r="A65" s="22">
        <f t="shared" si="1"/>
        <v>2</v>
      </c>
      <c r="B65" s="147" t="s">
        <v>520</v>
      </c>
      <c r="C65" s="125" t="s">
        <v>521</v>
      </c>
      <c r="D65" s="146">
        <f>'[4]EGRESOS 4° TRIM.  2017 CON COMP'!$L$2393</f>
        <v>7210562</v>
      </c>
      <c r="E65" s="22">
        <v>2</v>
      </c>
    </row>
    <row r="66" spans="1:7" x14ac:dyDescent="0.25">
      <c r="A66" s="22">
        <f t="shared" si="1"/>
        <v>3</v>
      </c>
      <c r="B66" s="147" t="s">
        <v>522</v>
      </c>
      <c r="C66" s="125" t="s">
        <v>523</v>
      </c>
      <c r="D66" s="143">
        <f>'[4]EGRESOS 4° TRIM.  2017 CON COMP'!$L$2399</f>
        <v>369698</v>
      </c>
      <c r="E66" s="22"/>
    </row>
    <row r="67" spans="1:7" x14ac:dyDescent="0.25">
      <c r="A67" s="22">
        <f t="shared" si="1"/>
        <v>4</v>
      </c>
      <c r="B67" s="147" t="s">
        <v>524</v>
      </c>
      <c r="C67" s="125" t="s">
        <v>525</v>
      </c>
      <c r="D67" s="143">
        <f>'[4]EGRESOS 4° TRIM.  2017 CON COMP'!$L$2404</f>
        <v>234782</v>
      </c>
      <c r="E67" s="22"/>
    </row>
    <row r="68" spans="1:7" x14ac:dyDescent="0.25">
      <c r="A68" s="22">
        <f t="shared" si="1"/>
        <v>5</v>
      </c>
      <c r="B68" s="147" t="s">
        <v>526</v>
      </c>
      <c r="C68" s="125" t="s">
        <v>527</v>
      </c>
      <c r="D68" s="143">
        <f>'[4]EGRESOS 4° TRIM.  2017 CON COMP'!$L$2409</f>
        <v>1798</v>
      </c>
      <c r="E68" s="22"/>
    </row>
    <row r="69" spans="1:7" x14ac:dyDescent="0.25">
      <c r="A69" s="22">
        <f t="shared" si="1"/>
        <v>6</v>
      </c>
      <c r="B69" s="147" t="s">
        <v>528</v>
      </c>
      <c r="C69" s="125" t="s">
        <v>529</v>
      </c>
      <c r="D69" s="146">
        <f>'[4]EGRESOS 4° TRIM.  2017 CON COMP'!$L$2415</f>
        <v>7103633</v>
      </c>
      <c r="E69" s="22">
        <v>3</v>
      </c>
    </row>
    <row r="70" spans="1:7" x14ac:dyDescent="0.25">
      <c r="A70" s="22">
        <f t="shared" si="1"/>
        <v>7</v>
      </c>
      <c r="B70" s="147" t="s">
        <v>530</v>
      </c>
      <c r="C70" s="125" t="s">
        <v>531</v>
      </c>
      <c r="D70" s="143">
        <f>'[4]EGRESOS 4° TRIM.  2017 CON COMP'!$L$2420</f>
        <v>88458.42</v>
      </c>
    </row>
    <row r="71" spans="1:7" ht="15.75" thickBot="1" x14ac:dyDescent="0.3">
      <c r="A71" s="22">
        <f t="shared" si="1"/>
        <v>8</v>
      </c>
      <c r="B71" s="147" t="s">
        <v>532</v>
      </c>
      <c r="C71" s="125" t="s">
        <v>533</v>
      </c>
      <c r="D71" s="143">
        <f>'[4]EGRESOS 4° TRIM.  2017 CON COMP'!$L$2437</f>
        <v>115506</v>
      </c>
    </row>
    <row r="72" spans="1:7" ht="15.75" x14ac:dyDescent="0.25">
      <c r="A72" s="22">
        <f t="shared" si="1"/>
        <v>9</v>
      </c>
      <c r="B72" s="148" t="s">
        <v>534</v>
      </c>
      <c r="C72" s="124" t="s">
        <v>535</v>
      </c>
      <c r="D72" s="143">
        <f>'[4]EGRESOS 4° TRIM.  2017 CON COMP'!$L$2441</f>
        <v>628</v>
      </c>
      <c r="F72" s="25" t="s">
        <v>545</v>
      </c>
      <c r="G72" s="25" t="s">
        <v>2</v>
      </c>
    </row>
    <row r="73" spans="1:7" ht="15.75" x14ac:dyDescent="0.25">
      <c r="C73" s="149" t="s">
        <v>540</v>
      </c>
      <c r="D73" s="144">
        <f>SUM(D64:D72)</f>
        <v>22260887.420000002</v>
      </c>
      <c r="F73" s="152" t="s">
        <v>544</v>
      </c>
      <c r="G73" s="153"/>
    </row>
    <row r="74" spans="1:7" ht="16.5" thickBot="1" x14ac:dyDescent="0.3">
      <c r="C74" s="150" t="s">
        <v>536</v>
      </c>
      <c r="D74" s="144">
        <f>D62+D73</f>
        <v>994316297.08999991</v>
      </c>
      <c r="F74" s="2">
        <v>3</v>
      </c>
      <c r="G74" s="154">
        <f>F74/A72*100</f>
        <v>33.333333333333329</v>
      </c>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PEM 2016-2020</vt:lpstr>
      <vt:lpstr>LINEAS POR EJES</vt:lpstr>
      <vt:lpstr>ALCANCE RELATIVO METAS PAO</vt:lpstr>
      <vt:lpstr>INVERSION ESPECIFICA</vt:lpstr>
      <vt:lpstr>INVERSION TOTAL</vt:lpstr>
      <vt:lpstr>INVERSION EJES</vt:lpstr>
      <vt:lpstr>HISTORICO, ESTIMACIONES RECAUDA</vt:lpstr>
      <vt:lpstr>RECAUDACION ACTUAL</vt:lpstr>
      <vt:lpstr>PROYECTOS NO EJECUTADOS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PlanificaciónPC</dc:creator>
  <cp:lastModifiedBy>Ricardo Azofeifa Ari</cp:lastModifiedBy>
  <cp:lastPrinted>2018-02-12T17:08:56Z</cp:lastPrinted>
  <dcterms:created xsi:type="dcterms:W3CDTF">2016-05-06T16:06:30Z</dcterms:created>
  <dcterms:modified xsi:type="dcterms:W3CDTF">2019-07-29T13:54:33Z</dcterms:modified>
</cp:coreProperties>
</file>